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drawings/drawing28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Default Extension="jpeg" ContentType="image/jpeg"/>
  <Override PartName="/xl/drawings/drawing27.xml" ContentType="application/vnd.openxmlformats-officedocument.drawingml.chartshapes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360" yWindow="300" windowWidth="9720" windowHeight="7320" firstSheet="24" activeTab="26"/>
  </bookViews>
  <sheets>
    <sheet name="Maq-Ext-Cin AGOSTO" sheetId="9" r:id="rId1"/>
    <sheet name="Maq-Ext-Cin OCTUBRE" sheetId="10" r:id="rId2"/>
    <sheet name="Maq-Ext-Cin NOVIEMBRE" sheetId="11" r:id="rId3"/>
    <sheet name="Maq-Ext-Cin ENERO_13" sheetId="12" r:id="rId4"/>
    <sheet name="Maq-Ext-Cin ENERO_13 " sheetId="14" r:id="rId5"/>
    <sheet name="Maq-Iny-MIR FEBRERO_13" sheetId="15" r:id="rId6"/>
    <sheet name="MP" sheetId="8" r:id="rId7"/>
    <sheet name="Maq-Iny-MIR MARZO_13" sheetId="16" r:id="rId8"/>
    <sheet name="Maq-Iny-MIR ABRIL_13 " sheetId="17" r:id="rId9"/>
    <sheet name="Maq-Iny-MIR JUNIO_13" sheetId="18" r:id="rId10"/>
    <sheet name="Maq-Iny-MIR JULIO_13" sheetId="19" r:id="rId11"/>
    <sheet name="Maq-Iny-MIR AGOSTO _13" sheetId="20" r:id="rId12"/>
    <sheet name="Maq-Iny-MIR SEPTIEMBRE _13" sheetId="21" r:id="rId13"/>
    <sheet name="Maq-Iny-MIR OCTUBRE _13" sheetId="22" r:id="rId14"/>
    <sheet name="Maq-Iny-MIR NOVIEMBRE _13" sheetId="23" r:id="rId15"/>
    <sheet name="Maq-Iny-MIR DICIEMBRE _13" sheetId="24" r:id="rId16"/>
    <sheet name="Maq-Iny-MIR ENERO_14" sheetId="25" r:id="rId17"/>
    <sheet name="Maq-Iny-MIR FEBRERO_14  " sheetId="28" r:id="rId18"/>
    <sheet name="Maq-Iny-MIR MARZO - 14" sheetId="29" r:id="rId19"/>
    <sheet name="Maq-Iny-MIR ABRIL- 14" sheetId="27" r:id="rId20"/>
    <sheet name="Maq-Iny-MIR MAYO-14" sheetId="30" r:id="rId21"/>
    <sheet name="Maq-Iny-MIR JUNIO-14 " sheetId="31" r:id="rId22"/>
    <sheet name="Maq-Iny-MIR JULIO-14" sheetId="32" r:id="rId23"/>
    <sheet name="Maq-Iny-MIR AGOSTO-14" sheetId="33" r:id="rId24"/>
    <sheet name="RELACION DE MP " sheetId="26" r:id="rId25"/>
    <sheet name="Maq-Iny-Mir FEBRERO.15" sheetId="34" r:id="rId26"/>
    <sheet name="INDICADORES" sheetId="35" r:id="rId27"/>
  </sheets>
  <definedNames>
    <definedName name="_xlnm.Print_Area" localSheetId="4">'Maq-Ext-Cin ENERO_13 '!$A$1:$BI$125</definedName>
    <definedName name="_xlnm.Print_Area" localSheetId="19">'Maq-Iny-MIR ABRIL- 14'!$B$1:$BB$77</definedName>
    <definedName name="_xlnm.Print_Area" localSheetId="8">'Maq-Iny-MIR ABRIL_13 '!$A$1:$BI$63</definedName>
    <definedName name="_xlnm.Print_Area" localSheetId="11">'Maq-Iny-MIR AGOSTO _13'!$A$1:$BB$85</definedName>
    <definedName name="_xlnm.Print_Area" localSheetId="23">'Maq-Iny-MIR AGOSTO-14'!$B$1:$BB$27</definedName>
    <definedName name="_xlnm.Print_Area" localSheetId="15">'Maq-Iny-MIR DICIEMBRE _13'!$A$1:$BB$49</definedName>
    <definedName name="_xlnm.Print_Area" localSheetId="16">'Maq-Iny-MIR ENERO_14'!$B$1:$BB$115</definedName>
    <definedName name="_xlnm.Print_Area" localSheetId="5">'Maq-Iny-MIR FEBRERO_13'!$A$1:$BI$134</definedName>
    <definedName name="_xlnm.Print_Area" localSheetId="17">'Maq-Iny-MIR FEBRERO_14  '!$B$1:$BB$44</definedName>
    <definedName name="_xlnm.Print_Area" localSheetId="10">'Maq-Iny-MIR JULIO_13'!$A$1:$BB$67</definedName>
    <definedName name="_xlnm.Print_Area" localSheetId="22">'Maq-Iny-MIR JULIO-14'!$B$1:$BB$79</definedName>
    <definedName name="_xlnm.Print_Area" localSheetId="9">'Maq-Iny-MIR JUNIO_13'!$A$1:$BB$69</definedName>
    <definedName name="_xlnm.Print_Area" localSheetId="21">'Maq-Iny-MIR JUNIO-14 '!$B$1:$BB$23</definedName>
    <definedName name="_xlnm.Print_Area" localSheetId="18">'Maq-Iny-MIR MARZO - 14'!$B$1:$BB$27</definedName>
    <definedName name="_xlnm.Print_Area" localSheetId="7">'Maq-Iny-MIR MARZO_13'!$A$1:$BI$121</definedName>
    <definedName name="_xlnm.Print_Area" localSheetId="20">'Maq-Iny-MIR MAYO-14'!$B$1:$BB$52</definedName>
    <definedName name="_xlnm.Print_Area" localSheetId="14">'Maq-Iny-MIR NOVIEMBRE _13'!$A$1:$BB$102</definedName>
    <definedName name="_xlnm.Print_Area" localSheetId="13">'Maq-Iny-MIR OCTUBRE _13'!$A$1:$BB$68</definedName>
    <definedName name="_xlnm.Print_Area" localSheetId="12">'Maq-Iny-MIR SEPTIEMBRE _13'!$A$1:$BB$43</definedName>
  </definedNames>
  <calcPr calcId="124519"/>
</workbook>
</file>

<file path=xl/calcChain.xml><?xml version="1.0" encoding="utf-8"?>
<calcChain xmlns="http://schemas.openxmlformats.org/spreadsheetml/2006/main">
  <c r="F138" i="35"/>
  <c r="F139"/>
  <c r="F140"/>
  <c r="F141"/>
  <c r="F137"/>
  <c r="F85"/>
  <c r="G114"/>
  <c r="H114" s="1"/>
  <c r="G113" l="1"/>
  <c r="H113" s="1"/>
  <c r="G112"/>
  <c r="H112" s="1"/>
  <c r="G111"/>
  <c r="H111" s="1"/>
  <c r="H110"/>
  <c r="G72"/>
  <c r="F72"/>
  <c r="C72"/>
  <c r="D89"/>
  <c r="C89"/>
  <c r="F87"/>
  <c r="F86"/>
  <c r="F84"/>
  <c r="H67"/>
  <c r="H66"/>
  <c r="H65"/>
  <c r="H64"/>
  <c r="F89" l="1"/>
  <c r="D47"/>
  <c r="C47"/>
  <c r="AG42" i="34"/>
  <c r="AP42" s="1"/>
  <c r="AC42"/>
  <c r="AJ42" s="1"/>
  <c r="AK42" s="1"/>
  <c r="P42"/>
  <c r="U42" s="1"/>
  <c r="AM42" s="1"/>
  <c r="K42"/>
  <c r="P43" s="1"/>
  <c r="U43" s="1"/>
  <c r="AM43" s="1"/>
  <c r="AG39"/>
  <c r="AC39"/>
  <c r="AJ39" s="1"/>
  <c r="AK39" s="1"/>
  <c r="U39"/>
  <c r="AM39" s="1"/>
  <c r="P39"/>
  <c r="K39"/>
  <c r="P40" s="1"/>
  <c r="U40" s="1"/>
  <c r="AM40" s="1"/>
  <c r="AG36"/>
  <c r="AG30"/>
  <c r="AG27"/>
  <c r="AG24"/>
  <c r="AG21"/>
  <c r="AG18"/>
  <c r="AG15"/>
  <c r="AG12"/>
  <c r="AO39" l="1"/>
  <c r="AP39"/>
  <c r="AO42"/>
  <c r="AC36"/>
  <c r="AP36" s="1"/>
  <c r="P36"/>
  <c r="U36" s="1"/>
  <c r="AM36" s="1"/>
  <c r="K36"/>
  <c r="P37" s="1"/>
  <c r="U37" s="1"/>
  <c r="AM37" s="1"/>
  <c r="U33"/>
  <c r="AC33"/>
  <c r="AP33" s="1"/>
  <c r="P33"/>
  <c r="AM33" s="1"/>
  <c r="K33"/>
  <c r="P34" s="1"/>
  <c r="U34" s="1"/>
  <c r="AM34" s="1"/>
  <c r="F40" i="35"/>
  <c r="F41"/>
  <c r="F42"/>
  <c r="F43"/>
  <c r="F44"/>
  <c r="F45"/>
  <c r="F39"/>
  <c r="F27"/>
  <c r="E27"/>
  <c r="C27"/>
  <c r="G21"/>
  <c r="G20"/>
  <c r="G19"/>
  <c r="G18"/>
  <c r="G17"/>
  <c r="G16"/>
  <c r="G15"/>
  <c r="G14"/>
  <c r="H13"/>
  <c r="H12"/>
  <c r="H11"/>
  <c r="H10"/>
  <c r="H9"/>
  <c r="H8"/>
  <c r="H7"/>
  <c r="F47" l="1"/>
  <c r="AO36" i="34"/>
  <c r="AJ36"/>
  <c r="AK36" s="1"/>
  <c r="AO33"/>
  <c r="AJ33"/>
  <c r="AK33" s="1"/>
  <c r="G27" i="35"/>
  <c r="H27" s="1"/>
  <c r="AC30" i="34" l="1"/>
  <c r="AP30" s="1"/>
  <c r="P30"/>
  <c r="U30" s="1"/>
  <c r="AM30" s="1"/>
  <c r="K30"/>
  <c r="P31" s="1"/>
  <c r="U31" s="1"/>
  <c r="AM31" s="1"/>
  <c r="AP12"/>
  <c r="P28"/>
  <c r="U28" s="1"/>
  <c r="AM28" s="1"/>
  <c r="AC27"/>
  <c r="AP27" s="1"/>
  <c r="P27"/>
  <c r="U27" s="1"/>
  <c r="AM27" s="1"/>
  <c r="K27"/>
  <c r="AC24"/>
  <c r="AO24" s="1"/>
  <c r="P24"/>
  <c r="U24" s="1"/>
  <c r="AM24" s="1"/>
  <c r="K24"/>
  <c r="P25" s="1"/>
  <c r="U25" s="1"/>
  <c r="AM25" s="1"/>
  <c r="AM22"/>
  <c r="AC21"/>
  <c r="P21"/>
  <c r="U21" s="1"/>
  <c r="AM21" s="1"/>
  <c r="K21"/>
  <c r="P22" s="1"/>
  <c r="U22" s="1"/>
  <c r="AP12" i="28"/>
  <c r="AP15" i="34"/>
  <c r="U18"/>
  <c r="U15"/>
  <c r="U12"/>
  <c r="U13" i="28"/>
  <c r="U12"/>
  <c r="AC12" i="27"/>
  <c r="AM18" i="34"/>
  <c r="AC18"/>
  <c r="AP18" s="1"/>
  <c r="P18"/>
  <c r="K18"/>
  <c r="P19" s="1"/>
  <c r="U19" s="1"/>
  <c r="AM19" s="1"/>
  <c r="AM12"/>
  <c r="AJ12"/>
  <c r="AK12" s="1"/>
  <c r="AC12"/>
  <c r="AO12" s="1"/>
  <c r="AM12" i="32"/>
  <c r="AC17"/>
  <c r="U48"/>
  <c r="AM15" i="34"/>
  <c r="AC15"/>
  <c r="P15"/>
  <c r="K15"/>
  <c r="P16" s="1"/>
  <c r="U16" s="1"/>
  <c r="AM16" s="1"/>
  <c r="P12"/>
  <c r="K12"/>
  <c r="P13" s="1"/>
  <c r="U13" s="1"/>
  <c r="AM13" s="1"/>
  <c r="AP15" i="33"/>
  <c r="AK12"/>
  <c r="AC12"/>
  <c r="U16"/>
  <c r="AM15"/>
  <c r="AC15"/>
  <c r="P15"/>
  <c r="K15"/>
  <c r="P16" s="1"/>
  <c r="AM16" s="1"/>
  <c r="AC69" i="32"/>
  <c r="AO30" i="34" l="1"/>
  <c r="AJ30"/>
  <c r="AK30" s="1"/>
  <c r="AO27"/>
  <c r="AJ27"/>
  <c r="AK27" s="1"/>
  <c r="AP24"/>
  <c r="AJ24"/>
  <c r="AK24" s="1"/>
  <c r="AO21"/>
  <c r="AJ21"/>
  <c r="AK21" s="1"/>
  <c r="AO18"/>
  <c r="AJ18"/>
  <c r="AK18" s="1"/>
  <c r="AO15"/>
  <c r="AJ15"/>
  <c r="AK15" s="1"/>
  <c r="AO15" i="33"/>
  <c r="AJ15"/>
  <c r="AK15" s="1"/>
  <c r="AF69" i="32"/>
  <c r="AE69"/>
  <c r="AD69"/>
  <c r="AA69"/>
  <c r="X69"/>
  <c r="N69"/>
  <c r="K69"/>
  <c r="J69"/>
  <c r="I69"/>
  <c r="H69"/>
  <c r="G69"/>
  <c r="F69"/>
  <c r="AM12" i="33" l="1"/>
  <c r="AP12"/>
  <c r="P12"/>
  <c r="K12"/>
  <c r="P13" s="1"/>
  <c r="U13" s="1"/>
  <c r="AM13" s="1"/>
  <c r="AM62" i="32"/>
  <c r="AC62"/>
  <c r="AO62" s="1"/>
  <c r="P62"/>
  <c r="K62"/>
  <c r="P63" s="1"/>
  <c r="U63" s="1"/>
  <c r="AM63" s="1"/>
  <c r="AM59"/>
  <c r="AC59"/>
  <c r="AP59" s="1"/>
  <c r="P59"/>
  <c r="K59"/>
  <c r="P60" s="1"/>
  <c r="U60" s="1"/>
  <c r="AM60" s="1"/>
  <c r="AI56"/>
  <c r="AI53"/>
  <c r="AI50"/>
  <c r="AM56"/>
  <c r="AC56"/>
  <c r="AP56" s="1"/>
  <c r="P56"/>
  <c r="K56"/>
  <c r="P57" s="1"/>
  <c r="U57" s="1"/>
  <c r="AM57" s="1"/>
  <c r="AM53"/>
  <c r="AC53"/>
  <c r="AP53" s="1"/>
  <c r="P53"/>
  <c r="K53"/>
  <c r="P54" s="1"/>
  <c r="U54" s="1"/>
  <c r="AM54" s="1"/>
  <c r="AM50"/>
  <c r="AC50"/>
  <c r="AP50" s="1"/>
  <c r="P50"/>
  <c r="K50"/>
  <c r="P51" s="1"/>
  <c r="U51" s="1"/>
  <c r="AM51" s="1"/>
  <c r="AM47"/>
  <c r="AC47"/>
  <c r="AP47" s="1"/>
  <c r="P47"/>
  <c r="K47"/>
  <c r="P48" s="1"/>
  <c r="AM48" s="1"/>
  <c r="AM41"/>
  <c r="AC41"/>
  <c r="AP41" s="1"/>
  <c r="P41"/>
  <c r="K41"/>
  <c r="P42" s="1"/>
  <c r="U42" s="1"/>
  <c r="AM42" s="1"/>
  <c r="K35"/>
  <c r="P36" s="1"/>
  <c r="U36" s="1"/>
  <c r="AM36" s="1"/>
  <c r="AM35"/>
  <c r="AI35"/>
  <c r="AC35"/>
  <c r="AP35" s="1"/>
  <c r="P35"/>
  <c r="AM32"/>
  <c r="AI32"/>
  <c r="AC32"/>
  <c r="AP32" s="1"/>
  <c r="P32"/>
  <c r="K32"/>
  <c r="P33" s="1"/>
  <c r="U33" s="1"/>
  <c r="AM33" s="1"/>
  <c r="AM29"/>
  <c r="AI29"/>
  <c r="AC29"/>
  <c r="AP29" s="1"/>
  <c r="P29"/>
  <c r="K29"/>
  <c r="P30" s="1"/>
  <c r="U30" s="1"/>
  <c r="AM30" s="1"/>
  <c r="AM26"/>
  <c r="AI26"/>
  <c r="AC26"/>
  <c r="AP26" s="1"/>
  <c r="P26"/>
  <c r="K26"/>
  <c r="P27" s="1"/>
  <c r="U27" s="1"/>
  <c r="AM27" s="1"/>
  <c r="AM23"/>
  <c r="AI23"/>
  <c r="AC23"/>
  <c r="AP23" s="1"/>
  <c r="P23"/>
  <c r="K23"/>
  <c r="P24" s="1"/>
  <c r="U24" s="1"/>
  <c r="AM24" s="1"/>
  <c r="AI17"/>
  <c r="AO12" i="33" l="1"/>
  <c r="AJ12"/>
  <c r="AJ62" i="32"/>
  <c r="AP62"/>
  <c r="AO59"/>
  <c r="AJ59"/>
  <c r="AO56"/>
  <c r="AJ56"/>
  <c r="AO53"/>
  <c r="AJ53"/>
  <c r="AO50"/>
  <c r="AJ50"/>
  <c r="AK50" s="1"/>
  <c r="AO41"/>
  <c r="AO47"/>
  <c r="AJ41"/>
  <c r="AK41" s="1"/>
  <c r="AJ47"/>
  <c r="AO35"/>
  <c r="AJ35"/>
  <c r="AK35" s="1"/>
  <c r="AO32"/>
  <c r="AJ32"/>
  <c r="AK32" s="1"/>
  <c r="AO29"/>
  <c r="AJ29"/>
  <c r="AK29" s="1"/>
  <c r="AO26"/>
  <c r="AJ26"/>
  <c r="AK26" s="1"/>
  <c r="AO23"/>
  <c r="AJ23"/>
  <c r="AK23" s="1"/>
  <c r="AM20"/>
  <c r="AC20"/>
  <c r="AP20" s="1"/>
  <c r="P20"/>
  <c r="K20"/>
  <c r="P21" s="1"/>
  <c r="U21" s="1"/>
  <c r="AM21" s="1"/>
  <c r="AM17"/>
  <c r="AP17"/>
  <c r="P17"/>
  <c r="K17"/>
  <c r="P18" s="1"/>
  <c r="U18" s="1"/>
  <c r="AM18" s="1"/>
  <c r="AF23" i="31"/>
  <c r="AE23"/>
  <c r="AD23"/>
  <c r="AC23"/>
  <c r="AA23"/>
  <c r="S23"/>
  <c r="R23"/>
  <c r="P23"/>
  <c r="N23"/>
  <c r="M23"/>
  <c r="K23"/>
  <c r="J23"/>
  <c r="I23"/>
  <c r="H23"/>
  <c r="G23"/>
  <c r="F23"/>
  <c r="AM14" i="32"/>
  <c r="AC14"/>
  <c r="AP14" s="1"/>
  <c r="P14"/>
  <c r="K14"/>
  <c r="P15" s="1"/>
  <c r="U15" s="1"/>
  <c r="AM15" s="1"/>
  <c r="AM11"/>
  <c r="AC11"/>
  <c r="AP11" s="1"/>
  <c r="P11"/>
  <c r="K11"/>
  <c r="P12" s="1"/>
  <c r="U12" s="1"/>
  <c r="P52" i="30"/>
  <c r="N52"/>
  <c r="M52"/>
  <c r="L52"/>
  <c r="K52"/>
  <c r="J52"/>
  <c r="I52"/>
  <c r="H52"/>
  <c r="G52"/>
  <c r="F52"/>
  <c r="AC52"/>
  <c r="AK56" i="32" l="1"/>
  <c r="AI59" s="1"/>
  <c r="AK59" s="1"/>
  <c r="AI62" s="1"/>
  <c r="AK62" s="1"/>
  <c r="AK47"/>
  <c r="AK53" s="1"/>
  <c r="AO17"/>
  <c r="AO20"/>
  <c r="AJ17"/>
  <c r="AK17" s="1"/>
  <c r="AI20" s="1"/>
  <c r="AJ20"/>
  <c r="AO11"/>
  <c r="AO14"/>
  <c r="AJ11"/>
  <c r="AK11" s="1"/>
  <c r="AI14" s="1"/>
  <c r="AK14" s="1"/>
  <c r="AJ14"/>
  <c r="AM17" i="31"/>
  <c r="AC17"/>
  <c r="AP17" s="1"/>
  <c r="P17"/>
  <c r="K17"/>
  <c r="P18" s="1"/>
  <c r="U18" s="1"/>
  <c r="AM18" s="1"/>
  <c r="AM14"/>
  <c r="AC14"/>
  <c r="AP14" s="1"/>
  <c r="P14"/>
  <c r="K14"/>
  <c r="P15" s="1"/>
  <c r="U15" s="1"/>
  <c r="AM15" s="1"/>
  <c r="AM11"/>
  <c r="AC11"/>
  <c r="AP11" s="1"/>
  <c r="P11"/>
  <c r="K11"/>
  <c r="P12" s="1"/>
  <c r="U12" s="1"/>
  <c r="AM12" s="1"/>
  <c r="AK20" i="32" l="1"/>
  <c r="AJ11" i="31"/>
  <c r="AK11" s="1"/>
  <c r="AI14" s="1"/>
  <c r="AO11"/>
  <c r="AO14"/>
  <c r="AO17"/>
  <c r="AJ14"/>
  <c r="AJ17"/>
  <c r="AK14" l="1"/>
  <c r="AI17" s="1"/>
  <c r="AK17" s="1"/>
  <c r="U52" i="30" l="1"/>
  <c r="AG52"/>
  <c r="AF52"/>
  <c r="AE52"/>
  <c r="AD52"/>
  <c r="AM44"/>
  <c r="AC44"/>
  <c r="AP44" s="1"/>
  <c r="P44"/>
  <c r="K44"/>
  <c r="P45" s="1"/>
  <c r="U45" s="1"/>
  <c r="AM45" s="1"/>
  <c r="AM41"/>
  <c r="AC41"/>
  <c r="AP41" s="1"/>
  <c r="P41"/>
  <c r="K41"/>
  <c r="P42" s="1"/>
  <c r="U42" s="1"/>
  <c r="AM42" s="1"/>
  <c r="AM35"/>
  <c r="AC35"/>
  <c r="AP35" s="1"/>
  <c r="P35"/>
  <c r="K35"/>
  <c r="P36" s="1"/>
  <c r="U36" s="1"/>
  <c r="AM36" s="1"/>
  <c r="AM32"/>
  <c r="AC32"/>
  <c r="AP32" s="1"/>
  <c r="P32"/>
  <c r="K32"/>
  <c r="P33" s="1"/>
  <c r="U33" s="1"/>
  <c r="AM33" s="1"/>
  <c r="AM29"/>
  <c r="AC29"/>
  <c r="AP29" s="1"/>
  <c r="P29"/>
  <c r="K29"/>
  <c r="P30" s="1"/>
  <c r="U30" s="1"/>
  <c r="AM30" s="1"/>
  <c r="AM26"/>
  <c r="AC26"/>
  <c r="AP26" s="1"/>
  <c r="P26"/>
  <c r="K26"/>
  <c r="P27" s="1"/>
  <c r="U27" s="1"/>
  <c r="AM27" s="1"/>
  <c r="AM20"/>
  <c r="AI20"/>
  <c r="AC20"/>
  <c r="AO20" s="1"/>
  <c r="P20"/>
  <c r="K20"/>
  <c r="P21" s="1"/>
  <c r="U21" s="1"/>
  <c r="AM21" s="1"/>
  <c r="AM17"/>
  <c r="AI17"/>
  <c r="AC17"/>
  <c r="AP17" s="1"/>
  <c r="P17"/>
  <c r="K17"/>
  <c r="P18" s="1"/>
  <c r="U18" s="1"/>
  <c r="AM18" s="1"/>
  <c r="AI14"/>
  <c r="AM14"/>
  <c r="AC14"/>
  <c r="AP14" s="1"/>
  <c r="P14"/>
  <c r="K14"/>
  <c r="P15" s="1"/>
  <c r="U15" s="1"/>
  <c r="AM15" s="1"/>
  <c r="AM11"/>
  <c r="AC11"/>
  <c r="AO11" s="1"/>
  <c r="P11"/>
  <c r="K11"/>
  <c r="AG65" i="27"/>
  <c r="AF65"/>
  <c r="AE65"/>
  <c r="AD65"/>
  <c r="AC65"/>
  <c r="N65"/>
  <c r="M65"/>
  <c r="K65"/>
  <c r="J65"/>
  <c r="I65"/>
  <c r="H65"/>
  <c r="G65"/>
  <c r="F65"/>
  <c r="AM57"/>
  <c r="AC57"/>
  <c r="AP57" s="1"/>
  <c r="P57"/>
  <c r="K57"/>
  <c r="P58" s="1"/>
  <c r="U58" s="1"/>
  <c r="AM58" s="1"/>
  <c r="AM51"/>
  <c r="AC51"/>
  <c r="AP51" s="1"/>
  <c r="P51"/>
  <c r="K51"/>
  <c r="P52" s="1"/>
  <c r="U52" s="1"/>
  <c r="AM52" s="1"/>
  <c r="AM48"/>
  <c r="AC48"/>
  <c r="AP48" s="1"/>
  <c r="P48"/>
  <c r="K48"/>
  <c r="P49" s="1"/>
  <c r="U49" s="1"/>
  <c r="AM49" s="1"/>
  <c r="AM45"/>
  <c r="AI45"/>
  <c r="AC45"/>
  <c r="AP45" s="1"/>
  <c r="P45"/>
  <c r="K45"/>
  <c r="P46" s="1"/>
  <c r="U46" s="1"/>
  <c r="AM46" s="1"/>
  <c r="AM42"/>
  <c r="AC42"/>
  <c r="AP42" s="1"/>
  <c r="P42"/>
  <c r="K42"/>
  <c r="P43" s="1"/>
  <c r="U43" s="1"/>
  <c r="AM43" s="1"/>
  <c r="AM39"/>
  <c r="AI39"/>
  <c r="AC39"/>
  <c r="AP39" s="1"/>
  <c r="P39"/>
  <c r="K39"/>
  <c r="P40" s="1"/>
  <c r="U40" s="1"/>
  <c r="AM40" s="1"/>
  <c r="AM36"/>
  <c r="AC36"/>
  <c r="AP36" s="1"/>
  <c r="P36"/>
  <c r="K36"/>
  <c r="P37" s="1"/>
  <c r="U37" s="1"/>
  <c r="AM37" s="1"/>
  <c r="AM33"/>
  <c r="AI33"/>
  <c r="AC33"/>
  <c r="AP33" s="1"/>
  <c r="P33"/>
  <c r="K33"/>
  <c r="P34" s="1"/>
  <c r="U34" s="1"/>
  <c r="AM34" s="1"/>
  <c r="AM30"/>
  <c r="AC30"/>
  <c r="AP30" s="1"/>
  <c r="P30"/>
  <c r="K30"/>
  <c r="P31" s="1"/>
  <c r="U31" s="1"/>
  <c r="AM31" s="1"/>
  <c r="AM27"/>
  <c r="AI27"/>
  <c r="AC27"/>
  <c r="AP27" s="1"/>
  <c r="P27"/>
  <c r="K27"/>
  <c r="P28" s="1"/>
  <c r="U28" s="1"/>
  <c r="AM28" s="1"/>
  <c r="AM24"/>
  <c r="AC24"/>
  <c r="AP24" s="1"/>
  <c r="P24"/>
  <c r="K24"/>
  <c r="P25" s="1"/>
  <c r="U25" s="1"/>
  <c r="AM25" s="1"/>
  <c r="AM21"/>
  <c r="AC21"/>
  <c r="AP21" s="1"/>
  <c r="P21"/>
  <c r="K21"/>
  <c r="P22" s="1"/>
  <c r="U22" s="1"/>
  <c r="AM22" s="1"/>
  <c r="AM18"/>
  <c r="AC18"/>
  <c r="AP18" s="1"/>
  <c r="P18"/>
  <c r="K18"/>
  <c r="P19" s="1"/>
  <c r="U19" s="1"/>
  <c r="AM19" s="1"/>
  <c r="AI18" i="29"/>
  <c r="AI15"/>
  <c r="U16" i="27"/>
  <c r="AM16" s="1"/>
  <c r="AM15"/>
  <c r="AC15"/>
  <c r="AO15" s="1"/>
  <c r="P15"/>
  <c r="K15"/>
  <c r="P16" s="1"/>
  <c r="AG26" i="29"/>
  <c r="AF26"/>
  <c r="AE26"/>
  <c r="AD26"/>
  <c r="AM13" i="27"/>
  <c r="AM12"/>
  <c r="AO12"/>
  <c r="P12"/>
  <c r="K12"/>
  <c r="P13" s="1"/>
  <c r="AM19" i="29"/>
  <c r="AM18"/>
  <c r="AC18"/>
  <c r="AO18" s="1"/>
  <c r="P18"/>
  <c r="K18"/>
  <c r="P19" s="1"/>
  <c r="AM16"/>
  <c r="AM15"/>
  <c r="AC15"/>
  <c r="AO15" s="1"/>
  <c r="P15"/>
  <c r="K15"/>
  <c r="P16" s="1"/>
  <c r="AM13"/>
  <c r="AM12"/>
  <c r="AC12"/>
  <c r="AO12" s="1"/>
  <c r="P12"/>
  <c r="K12"/>
  <c r="P13" s="1"/>
  <c r="AF40" i="28"/>
  <c r="AE40"/>
  <c r="AD40"/>
  <c r="X40"/>
  <c r="AC33"/>
  <c r="AO33" s="1"/>
  <c r="U33"/>
  <c r="AM33" s="1"/>
  <c r="K33"/>
  <c r="P34" s="1"/>
  <c r="U34" s="1"/>
  <c r="AM34" s="1"/>
  <c r="AM30"/>
  <c r="AC30"/>
  <c r="AO30" s="1"/>
  <c r="U30"/>
  <c r="K30"/>
  <c r="P31" s="1"/>
  <c r="U31" s="1"/>
  <c r="AM31" s="1"/>
  <c r="AP27"/>
  <c r="AJ27"/>
  <c r="AK27" s="1"/>
  <c r="AI30" s="1"/>
  <c r="AC27"/>
  <c r="AO27" s="1"/>
  <c r="U27"/>
  <c r="AM27" s="1"/>
  <c r="K27"/>
  <c r="P28" s="1"/>
  <c r="U28" s="1"/>
  <c r="AM28" s="1"/>
  <c r="AO21"/>
  <c r="AC21"/>
  <c r="AP21" s="1"/>
  <c r="U21"/>
  <c r="AM21" s="1"/>
  <c r="P21"/>
  <c r="K21"/>
  <c r="P22" s="1"/>
  <c r="U22" s="1"/>
  <c r="AM22" s="1"/>
  <c r="AC18"/>
  <c r="AO18" s="1"/>
  <c r="P18"/>
  <c r="U18" s="1"/>
  <c r="AM18" s="1"/>
  <c r="K18"/>
  <c r="P19" s="1"/>
  <c r="U19" s="1"/>
  <c r="AM19" s="1"/>
  <c r="AO15"/>
  <c r="AC15"/>
  <c r="AP15" s="1"/>
  <c r="U15"/>
  <c r="AM15" s="1"/>
  <c r="P15"/>
  <c r="K15"/>
  <c r="P16" s="1"/>
  <c r="U16" s="1"/>
  <c r="AM16" s="1"/>
  <c r="AG12"/>
  <c r="AG40" s="1"/>
  <c r="AC12"/>
  <c r="AO12" s="1"/>
  <c r="P12"/>
  <c r="AM12" s="1"/>
  <c r="K12"/>
  <c r="P13" s="1"/>
  <c r="AM13" s="1"/>
  <c r="AO44" i="30" l="1"/>
  <c r="AJ44"/>
  <c r="AO41"/>
  <c r="AJ41"/>
  <c r="AO35"/>
  <c r="AJ35"/>
  <c r="AO32"/>
  <c r="AJ32"/>
  <c r="AO26"/>
  <c r="AO29"/>
  <c r="AJ26"/>
  <c r="AK26" s="1"/>
  <c r="AI29" s="1"/>
  <c r="AJ29"/>
  <c r="AJ20"/>
  <c r="AK20" s="1"/>
  <c r="AP20"/>
  <c r="AO17"/>
  <c r="AJ17"/>
  <c r="AK17" s="1"/>
  <c r="AO14"/>
  <c r="AJ14"/>
  <c r="AK14" s="1"/>
  <c r="AJ11"/>
  <c r="AP11"/>
  <c r="AK11"/>
  <c r="P12"/>
  <c r="U12" s="1"/>
  <c r="AM12" s="1"/>
  <c r="AO57" i="27"/>
  <c r="AJ57"/>
  <c r="AK57" s="1"/>
  <c r="AO51"/>
  <c r="AJ51"/>
  <c r="AO48"/>
  <c r="AJ48"/>
  <c r="AO45"/>
  <c r="AJ45"/>
  <c r="AK45" s="1"/>
  <c r="AI48" s="1"/>
  <c r="AO39"/>
  <c r="AO42"/>
  <c r="AJ39"/>
  <c r="AK39" s="1"/>
  <c r="AI42" s="1"/>
  <c r="AJ42"/>
  <c r="AO33"/>
  <c r="AO36"/>
  <c r="AJ33"/>
  <c r="AK33" s="1"/>
  <c r="AI36" s="1"/>
  <c r="AJ36"/>
  <c r="AO27"/>
  <c r="AO30"/>
  <c r="AJ27"/>
  <c r="AK27" s="1"/>
  <c r="AI30" s="1"/>
  <c r="AJ30"/>
  <c r="AO21"/>
  <c r="AO24"/>
  <c r="AJ21"/>
  <c r="AJ24"/>
  <c r="AO18"/>
  <c r="AJ18"/>
  <c r="AJ15" i="29"/>
  <c r="AK15" s="1"/>
  <c r="AP15"/>
  <c r="AJ12"/>
  <c r="AK12" s="1"/>
  <c r="AP12"/>
  <c r="AC26"/>
  <c r="AJ15" i="27"/>
  <c r="AP15"/>
  <c r="AJ12"/>
  <c r="AK12" s="1"/>
  <c r="AI15" s="1"/>
  <c r="AP12"/>
  <c r="AJ18" i="29"/>
  <c r="AK18" s="1"/>
  <c r="AP18"/>
  <c r="AJ12" i="28"/>
  <c r="AK12" s="1"/>
  <c r="AI15" s="1"/>
  <c r="AJ18"/>
  <c r="AP18"/>
  <c r="AJ30"/>
  <c r="AK30" s="1"/>
  <c r="AI33" s="1"/>
  <c r="AK33" s="1"/>
  <c r="AP30"/>
  <c r="AJ33"/>
  <c r="AP33"/>
  <c r="P40"/>
  <c r="AC40"/>
  <c r="AJ15"/>
  <c r="AJ21"/>
  <c r="P94" i="25"/>
  <c r="N94"/>
  <c r="M94"/>
  <c r="K94"/>
  <c r="J94"/>
  <c r="I94"/>
  <c r="H94"/>
  <c r="G94"/>
  <c r="F94"/>
  <c r="AK29" i="30" l="1"/>
  <c r="AI32" s="1"/>
  <c r="AK32" s="1"/>
  <c r="AI35" s="1"/>
  <c r="AK35" s="1"/>
  <c r="AK41" s="1"/>
  <c r="AI44" s="1"/>
  <c r="AK44" s="1"/>
  <c r="AK48" i="27"/>
  <c r="AI51" s="1"/>
  <c r="AK51" s="1"/>
  <c r="AK42"/>
  <c r="AK36"/>
  <c r="AK30"/>
  <c r="AK15"/>
  <c r="AI18" s="1"/>
  <c r="AK18"/>
  <c r="AI21" s="1"/>
  <c r="AK21" s="1"/>
  <c r="AI24" s="1"/>
  <c r="AK24" s="1"/>
  <c r="AK15" i="28"/>
  <c r="AI18" s="1"/>
  <c r="AK18" s="1"/>
  <c r="AI21" s="1"/>
  <c r="AK21" s="1"/>
  <c r="AG94" i="25"/>
  <c r="AF94"/>
  <c r="AE94"/>
  <c r="AD94"/>
  <c r="AC94"/>
  <c r="AI86" l="1"/>
  <c r="AG86"/>
  <c r="AP86" s="1"/>
  <c r="AC86"/>
  <c r="AJ86" s="1"/>
  <c r="P86"/>
  <c r="U86" s="1"/>
  <c r="AM86" s="1"/>
  <c r="K86"/>
  <c r="P87" s="1"/>
  <c r="U87" s="1"/>
  <c r="AM87" s="1"/>
  <c r="AK86" l="1"/>
  <c r="AO86"/>
  <c r="AI83" l="1"/>
  <c r="AG83"/>
  <c r="AC83"/>
  <c r="AJ83" s="1"/>
  <c r="P83"/>
  <c r="U83" s="1"/>
  <c r="AM83" s="1"/>
  <c r="K83"/>
  <c r="P84" s="1"/>
  <c r="U84" s="1"/>
  <c r="AM84" s="1"/>
  <c r="AG80"/>
  <c r="AC80"/>
  <c r="AJ80" s="1"/>
  <c r="AK80" s="1"/>
  <c r="P80"/>
  <c r="U80" s="1"/>
  <c r="AM80" s="1"/>
  <c r="K80"/>
  <c r="P81" s="1"/>
  <c r="U81" s="1"/>
  <c r="AM81" s="1"/>
  <c r="AK83" l="1"/>
  <c r="AP83"/>
  <c r="AO80"/>
  <c r="AP80"/>
  <c r="AO83"/>
  <c r="AG74" l="1"/>
  <c r="AC74"/>
  <c r="AJ74" s="1"/>
  <c r="AK74" s="1"/>
  <c r="U74"/>
  <c r="AM74" s="1"/>
  <c r="P74"/>
  <c r="K74"/>
  <c r="P75" s="1"/>
  <c r="U75" s="1"/>
  <c r="AM75" s="1"/>
  <c r="AG68"/>
  <c r="AC68"/>
  <c r="AJ68" s="1"/>
  <c r="AK68" s="1"/>
  <c r="U68"/>
  <c r="AM68" s="1"/>
  <c r="P68"/>
  <c r="K68"/>
  <c r="P69" s="1"/>
  <c r="U69" s="1"/>
  <c r="AM69" s="1"/>
  <c r="AG62"/>
  <c r="AC62"/>
  <c r="AJ62" s="1"/>
  <c r="P62"/>
  <c r="U62" s="1"/>
  <c r="AM62" s="1"/>
  <c r="K62"/>
  <c r="P63" s="1"/>
  <c r="U63" s="1"/>
  <c r="AM63" s="1"/>
  <c r="AG56"/>
  <c r="AC56"/>
  <c r="AJ56" s="1"/>
  <c r="AK56" s="1"/>
  <c r="U56"/>
  <c r="AM56" s="1"/>
  <c r="P56"/>
  <c r="K56"/>
  <c r="P57" s="1"/>
  <c r="U57" s="1"/>
  <c r="AM57" s="1"/>
  <c r="F22" i="26"/>
  <c r="C22"/>
  <c r="AG50" i="25"/>
  <c r="AC50"/>
  <c r="AJ50" s="1"/>
  <c r="AK50" s="1"/>
  <c r="U50"/>
  <c r="AM50" s="1"/>
  <c r="P50"/>
  <c r="K50"/>
  <c r="P51" s="1"/>
  <c r="U51" s="1"/>
  <c r="AM51" s="1"/>
  <c r="AG44"/>
  <c r="AC44"/>
  <c r="AJ44" s="1"/>
  <c r="AK44" s="1"/>
  <c r="U44"/>
  <c r="AM44" s="1"/>
  <c r="P44"/>
  <c r="K44"/>
  <c r="P45" s="1"/>
  <c r="U45" s="1"/>
  <c r="AM45" s="1"/>
  <c r="AG38"/>
  <c r="AC38"/>
  <c r="AJ38" s="1"/>
  <c r="AK38" s="1"/>
  <c r="U38"/>
  <c r="AM38" s="1"/>
  <c r="P38"/>
  <c r="K38"/>
  <c r="P39" s="1"/>
  <c r="U39" s="1"/>
  <c r="AM39" s="1"/>
  <c r="AI32"/>
  <c r="AG32"/>
  <c r="AC32"/>
  <c r="AJ32" s="1"/>
  <c r="AK32" s="1"/>
  <c r="P32"/>
  <c r="U32" s="1"/>
  <c r="AM32" s="1"/>
  <c r="K32"/>
  <c r="P33" s="1"/>
  <c r="U33" s="1"/>
  <c r="AM33" s="1"/>
  <c r="AG29"/>
  <c r="AC29"/>
  <c r="AJ29" s="1"/>
  <c r="AK29" s="1"/>
  <c r="P29"/>
  <c r="U29" s="1"/>
  <c r="AM29" s="1"/>
  <c r="K29"/>
  <c r="P30" s="1"/>
  <c r="U30" s="1"/>
  <c r="AM30" s="1"/>
  <c r="AG23"/>
  <c r="AC23"/>
  <c r="AJ23" s="1"/>
  <c r="AK23" s="1"/>
  <c r="P23"/>
  <c r="U23" s="1"/>
  <c r="AM23" s="1"/>
  <c r="K23"/>
  <c r="P24" s="1"/>
  <c r="U24" s="1"/>
  <c r="AM24" s="1"/>
  <c r="AG17"/>
  <c r="AC17"/>
  <c r="AO17" s="1"/>
  <c r="P17"/>
  <c r="U17" s="1"/>
  <c r="AM17" s="1"/>
  <c r="K17"/>
  <c r="P18" s="1"/>
  <c r="U18" s="1"/>
  <c r="AM18" s="1"/>
  <c r="AG11"/>
  <c r="AC11"/>
  <c r="AJ11" s="1"/>
  <c r="AK11" s="1"/>
  <c r="P11"/>
  <c r="U11" s="1"/>
  <c r="AM11" s="1"/>
  <c r="K11"/>
  <c r="P12" s="1"/>
  <c r="U12" s="1"/>
  <c r="AM12" s="1"/>
  <c r="AG11" i="24"/>
  <c r="AC11"/>
  <c r="AJ11" s="1"/>
  <c r="AK11" s="1"/>
  <c r="P11"/>
  <c r="U11" s="1"/>
  <c r="AM11" s="1"/>
  <c r="K11"/>
  <c r="P12" s="1"/>
  <c r="U12" s="1"/>
  <c r="AM12" s="1"/>
  <c r="L65" i="23"/>
  <c r="K65"/>
  <c r="J65"/>
  <c r="I65"/>
  <c r="H65"/>
  <c r="G65"/>
  <c r="F65"/>
  <c r="AF65"/>
  <c r="AE65"/>
  <c r="AD65"/>
  <c r="AC65"/>
  <c r="AG57"/>
  <c r="AC57"/>
  <c r="AJ57" s="1"/>
  <c r="AK57" s="1"/>
  <c r="P57"/>
  <c r="U57" s="1"/>
  <c r="AM57" s="1"/>
  <c r="K57"/>
  <c r="P58" s="1"/>
  <c r="U58" s="1"/>
  <c r="AM58" s="1"/>
  <c r="AG54"/>
  <c r="AC54"/>
  <c r="AJ54" s="1"/>
  <c r="P54"/>
  <c r="U54" s="1"/>
  <c r="AM54" s="1"/>
  <c r="K54"/>
  <c r="P55" s="1"/>
  <c r="U55" s="1"/>
  <c r="AM55" s="1"/>
  <c r="AI48"/>
  <c r="AG48"/>
  <c r="AC48"/>
  <c r="AJ48" s="1"/>
  <c r="P48"/>
  <c r="U48" s="1"/>
  <c r="AM48" s="1"/>
  <c r="K48"/>
  <c r="P49" s="1"/>
  <c r="U49" s="1"/>
  <c r="AM49" s="1"/>
  <c r="AI45"/>
  <c r="AG45"/>
  <c r="AC45"/>
  <c r="AJ45" s="1"/>
  <c r="P45"/>
  <c r="U45" s="1"/>
  <c r="AM45" s="1"/>
  <c r="K45"/>
  <c r="P46" s="1"/>
  <c r="U46" s="1"/>
  <c r="AM46" s="1"/>
  <c r="AI42"/>
  <c r="AG42"/>
  <c r="AC42"/>
  <c r="AJ42" s="1"/>
  <c r="P42"/>
  <c r="U42" s="1"/>
  <c r="AM42" s="1"/>
  <c r="K42"/>
  <c r="P43" s="1"/>
  <c r="U43" s="1"/>
  <c r="AM43" s="1"/>
  <c r="P40"/>
  <c r="U40" s="1"/>
  <c r="AM40" s="1"/>
  <c r="AI39"/>
  <c r="AG39"/>
  <c r="AC39"/>
  <c r="AJ39" s="1"/>
  <c r="P39"/>
  <c r="U39" s="1"/>
  <c r="AM39" s="1"/>
  <c r="K39"/>
  <c r="AI36"/>
  <c r="AG36"/>
  <c r="AC36"/>
  <c r="AJ36" s="1"/>
  <c r="AK36" s="1"/>
  <c r="P36"/>
  <c r="U36" s="1"/>
  <c r="AM36" s="1"/>
  <c r="K36"/>
  <c r="P37" s="1"/>
  <c r="U37" s="1"/>
  <c r="AM37" s="1"/>
  <c r="AG33"/>
  <c r="AC33"/>
  <c r="P33"/>
  <c r="U33" s="1"/>
  <c r="AM33" s="1"/>
  <c r="K33"/>
  <c r="P34" s="1"/>
  <c r="U34" s="1"/>
  <c r="AM34" s="1"/>
  <c r="AI27"/>
  <c r="AG27"/>
  <c r="AC27"/>
  <c r="AJ27" s="1"/>
  <c r="AK27" s="1"/>
  <c r="P27"/>
  <c r="U27" s="1"/>
  <c r="AM27" s="1"/>
  <c r="K27"/>
  <c r="P28" s="1"/>
  <c r="U28" s="1"/>
  <c r="AM28" s="1"/>
  <c r="AG24"/>
  <c r="AC24"/>
  <c r="AJ24" s="1"/>
  <c r="AK24" s="1"/>
  <c r="P24"/>
  <c r="U24" s="1"/>
  <c r="AM24" s="1"/>
  <c r="K24"/>
  <c r="P25" s="1"/>
  <c r="U25" s="1"/>
  <c r="AM25" s="1"/>
  <c r="AI18"/>
  <c r="AG18"/>
  <c r="AC18"/>
  <c r="AJ18" s="1"/>
  <c r="P18"/>
  <c r="U18" s="1"/>
  <c r="AM18" s="1"/>
  <c r="K18"/>
  <c r="P19" s="1"/>
  <c r="U19" s="1"/>
  <c r="AM19" s="1"/>
  <c r="AG15"/>
  <c r="AC15"/>
  <c r="AJ15" s="1"/>
  <c r="P15"/>
  <c r="U15" s="1"/>
  <c r="AM15" s="1"/>
  <c r="K15"/>
  <c r="P16" s="1"/>
  <c r="U16" s="1"/>
  <c r="AM16" s="1"/>
  <c r="AG12"/>
  <c r="AC12"/>
  <c r="AJ12" s="1"/>
  <c r="AK12" s="1"/>
  <c r="AI15" s="1"/>
  <c r="AK15" s="1"/>
  <c r="P12"/>
  <c r="U12" s="1"/>
  <c r="AM12" s="1"/>
  <c r="K12"/>
  <c r="P13" s="1"/>
  <c r="U13" s="1"/>
  <c r="AM13" s="1"/>
  <c r="P66" i="22"/>
  <c r="U66"/>
  <c r="AG66"/>
  <c r="AE66"/>
  <c r="AD66"/>
  <c r="AC66"/>
  <c r="N66"/>
  <c r="M66"/>
  <c r="K66"/>
  <c r="J66"/>
  <c r="I66"/>
  <c r="H66"/>
  <c r="G66"/>
  <c r="F66"/>
  <c r="AG59"/>
  <c r="AC59"/>
  <c r="AJ59" s="1"/>
  <c r="P59"/>
  <c r="U59" s="1"/>
  <c r="AM59" s="1"/>
  <c r="K59"/>
  <c r="P60" s="1"/>
  <c r="U60" s="1"/>
  <c r="AM60" s="1"/>
  <c r="AG56"/>
  <c r="AC56"/>
  <c r="AJ56" s="1"/>
  <c r="P56"/>
  <c r="U56" s="1"/>
  <c r="AM56" s="1"/>
  <c r="K56"/>
  <c r="P57" s="1"/>
  <c r="U57" s="1"/>
  <c r="AM57" s="1"/>
  <c r="AG53"/>
  <c r="AP53" s="1"/>
  <c r="AC53"/>
  <c r="AJ53" s="1"/>
  <c r="P53"/>
  <c r="U53" s="1"/>
  <c r="AM53" s="1"/>
  <c r="K53"/>
  <c r="P54" s="1"/>
  <c r="U54" s="1"/>
  <c r="AM54" s="1"/>
  <c r="AG50"/>
  <c r="AC50"/>
  <c r="AJ50" s="1"/>
  <c r="P50"/>
  <c r="U50" s="1"/>
  <c r="AM50" s="1"/>
  <c r="K50"/>
  <c r="P51" s="1"/>
  <c r="U51" s="1"/>
  <c r="AM51" s="1"/>
  <c r="AG47"/>
  <c r="AC47"/>
  <c r="AJ47" s="1"/>
  <c r="P47"/>
  <c r="U47" s="1"/>
  <c r="AM47" s="1"/>
  <c r="K47"/>
  <c r="P48" s="1"/>
  <c r="U48" s="1"/>
  <c r="AM48" s="1"/>
  <c r="AI41"/>
  <c r="AG41"/>
  <c r="AC41"/>
  <c r="AJ41" s="1"/>
  <c r="P41"/>
  <c r="U41" s="1"/>
  <c r="AM41" s="1"/>
  <c r="K41"/>
  <c r="P42" s="1"/>
  <c r="U42" s="1"/>
  <c r="AM42" s="1"/>
  <c r="AI38"/>
  <c r="AG38"/>
  <c r="AC38"/>
  <c r="AO38" s="1"/>
  <c r="P38"/>
  <c r="U38" s="1"/>
  <c r="AM38" s="1"/>
  <c r="K38"/>
  <c r="P39" s="1"/>
  <c r="U39" s="1"/>
  <c r="AM39" s="1"/>
  <c r="AI35"/>
  <c r="AG35"/>
  <c r="AC35"/>
  <c r="AJ35" s="1"/>
  <c r="P35"/>
  <c r="U35" s="1"/>
  <c r="AM35" s="1"/>
  <c r="K35"/>
  <c r="P36" s="1"/>
  <c r="U36" s="1"/>
  <c r="AM36" s="1"/>
  <c r="AO74" i="25" l="1"/>
  <c r="AP74"/>
  <c r="AO68"/>
  <c r="AP68"/>
  <c r="AK62"/>
  <c r="AO56"/>
  <c r="AP56"/>
  <c r="AP62"/>
  <c r="AO62"/>
  <c r="AO50"/>
  <c r="AP50"/>
  <c r="AO44"/>
  <c r="AP44"/>
  <c r="AO38"/>
  <c r="AP38"/>
  <c r="AP32"/>
  <c r="AO32"/>
  <c r="AP29"/>
  <c r="AO29"/>
  <c r="AP23"/>
  <c r="AO23"/>
  <c r="AJ17"/>
  <c r="AK17" s="1"/>
  <c r="AP17"/>
  <c r="AP11"/>
  <c r="AO11"/>
  <c r="AP11" i="24"/>
  <c r="AO11"/>
  <c r="AP57" i="23"/>
  <c r="AO57"/>
  <c r="AP54"/>
  <c r="AK54"/>
  <c r="AO54"/>
  <c r="AP48"/>
  <c r="AK48"/>
  <c r="AO48"/>
  <c r="AP45"/>
  <c r="AK45"/>
  <c r="AO45"/>
  <c r="AP42"/>
  <c r="AK42"/>
  <c r="AO42"/>
  <c r="AP39"/>
  <c r="AK39"/>
  <c r="AO39"/>
  <c r="AP36"/>
  <c r="AO36"/>
  <c r="AP33"/>
  <c r="AO33"/>
  <c r="AJ33"/>
  <c r="AK33" s="1"/>
  <c r="AO27"/>
  <c r="AP27"/>
  <c r="AP24"/>
  <c r="AO24"/>
  <c r="AP18"/>
  <c r="AK18"/>
  <c r="AO18"/>
  <c r="AP12"/>
  <c r="AP15"/>
  <c r="AO12"/>
  <c r="AO15"/>
  <c r="AP59" i="22"/>
  <c r="AO59"/>
  <c r="AP56"/>
  <c r="AO56"/>
  <c r="AO53"/>
  <c r="AP50"/>
  <c r="AO50"/>
  <c r="AP47"/>
  <c r="AK47"/>
  <c r="AI50" s="1"/>
  <c r="AK50" s="1"/>
  <c r="AI53" s="1"/>
  <c r="AK53" s="1"/>
  <c r="AI56" s="1"/>
  <c r="AK56" s="1"/>
  <c r="AI59" s="1"/>
  <c r="AK59" s="1"/>
  <c r="AO47"/>
  <c r="AP41"/>
  <c r="AK41"/>
  <c r="AO41"/>
  <c r="AP38"/>
  <c r="AJ38"/>
  <c r="AK38" s="1"/>
  <c r="AP35"/>
  <c r="AK35"/>
  <c r="AO35"/>
  <c r="AG32"/>
  <c r="AC32"/>
  <c r="AJ32" s="1"/>
  <c r="P32"/>
  <c r="U32" s="1"/>
  <c r="AM32" s="1"/>
  <c r="K32"/>
  <c r="P33" s="1"/>
  <c r="U33" s="1"/>
  <c r="AM33" s="1"/>
  <c r="AI29"/>
  <c r="AG29"/>
  <c r="AC29"/>
  <c r="AJ29" s="1"/>
  <c r="P29"/>
  <c r="U29" s="1"/>
  <c r="AM29" s="1"/>
  <c r="K29"/>
  <c r="P30" s="1"/>
  <c r="U30" s="1"/>
  <c r="AM30" s="1"/>
  <c r="AI26"/>
  <c r="AG26"/>
  <c r="AC26"/>
  <c r="AJ26" s="1"/>
  <c r="P26"/>
  <c r="U26" s="1"/>
  <c r="AM26" s="1"/>
  <c r="K26"/>
  <c r="P27" s="1"/>
  <c r="U27" s="1"/>
  <c r="AM27" s="1"/>
  <c r="AI23"/>
  <c r="AG23"/>
  <c r="AC23"/>
  <c r="P23"/>
  <c r="U23" s="1"/>
  <c r="AM23" s="1"/>
  <c r="K23"/>
  <c r="P24" s="1"/>
  <c r="U24" s="1"/>
  <c r="AM24" s="1"/>
  <c r="AG20"/>
  <c r="AC20"/>
  <c r="AO20" s="1"/>
  <c r="P20"/>
  <c r="U20" s="1"/>
  <c r="AM20" s="1"/>
  <c r="K20"/>
  <c r="P21" s="1"/>
  <c r="U21" s="1"/>
  <c r="AM21" s="1"/>
  <c r="AG14"/>
  <c r="AC14"/>
  <c r="AO14" s="1"/>
  <c r="P14"/>
  <c r="U14" s="1"/>
  <c r="AM14" s="1"/>
  <c r="K14"/>
  <c r="P15" s="1"/>
  <c r="U15" s="1"/>
  <c r="AM15" s="1"/>
  <c r="AG11"/>
  <c r="AC11"/>
  <c r="AO11" s="1"/>
  <c r="P11"/>
  <c r="U11" s="1"/>
  <c r="AM11" s="1"/>
  <c r="K11"/>
  <c r="P12" s="1"/>
  <c r="U12" s="1"/>
  <c r="AM12" s="1"/>
  <c r="P41" i="21"/>
  <c r="N41"/>
  <c r="M41"/>
  <c r="K41"/>
  <c r="J41"/>
  <c r="I41"/>
  <c r="H41"/>
  <c r="G41"/>
  <c r="F41"/>
  <c r="AC41"/>
  <c r="AF41"/>
  <c r="AE41"/>
  <c r="AD41"/>
  <c r="AI32"/>
  <c r="AG32"/>
  <c r="AC32"/>
  <c r="AJ32" s="1"/>
  <c r="P32"/>
  <c r="U32" s="1"/>
  <c r="AM32" s="1"/>
  <c r="K32"/>
  <c r="P33" s="1"/>
  <c r="U33" s="1"/>
  <c r="AM33" s="1"/>
  <c r="AI29"/>
  <c r="AG29"/>
  <c r="AC29"/>
  <c r="AJ29" s="1"/>
  <c r="P29"/>
  <c r="U29" s="1"/>
  <c r="AM29" s="1"/>
  <c r="K29"/>
  <c r="P30" s="1"/>
  <c r="U30" s="1"/>
  <c r="AM30" s="1"/>
  <c r="AI26"/>
  <c r="AG26"/>
  <c r="AC26"/>
  <c r="AJ26" s="1"/>
  <c r="P26"/>
  <c r="U26" s="1"/>
  <c r="AM26" s="1"/>
  <c r="K26"/>
  <c r="P27" s="1"/>
  <c r="U27" s="1"/>
  <c r="AM27" s="1"/>
  <c r="AG23"/>
  <c r="AC23"/>
  <c r="AO23" s="1"/>
  <c r="P23"/>
  <c r="U23" s="1"/>
  <c r="AM23" s="1"/>
  <c r="K23"/>
  <c r="P24" s="1"/>
  <c r="U24" s="1"/>
  <c r="AM24" s="1"/>
  <c r="AG20"/>
  <c r="AC20"/>
  <c r="AJ20" s="1"/>
  <c r="P20"/>
  <c r="U20" s="1"/>
  <c r="AM20" s="1"/>
  <c r="K20"/>
  <c r="P21" s="1"/>
  <c r="U21" s="1"/>
  <c r="AM21" s="1"/>
  <c r="AG17"/>
  <c r="AC17"/>
  <c r="AJ17" s="1"/>
  <c r="P17"/>
  <c r="U17" s="1"/>
  <c r="AM17" s="1"/>
  <c r="K17"/>
  <c r="P18" s="1"/>
  <c r="U18" s="1"/>
  <c r="AM18" s="1"/>
  <c r="AG14"/>
  <c r="AC14"/>
  <c r="AJ14" s="1"/>
  <c r="P14"/>
  <c r="U14" s="1"/>
  <c r="AM14" s="1"/>
  <c r="K14"/>
  <c r="P15" s="1"/>
  <c r="U15" s="1"/>
  <c r="AM15" s="1"/>
  <c r="AG11"/>
  <c r="AC11"/>
  <c r="AJ11" s="1"/>
  <c r="AK11" s="1"/>
  <c r="AI14" s="1"/>
  <c r="P11"/>
  <c r="U11" s="1"/>
  <c r="AM11" s="1"/>
  <c r="K11"/>
  <c r="P78" i="20"/>
  <c r="AG78"/>
  <c r="AF78"/>
  <c r="AE78"/>
  <c r="AD78"/>
  <c r="AC78"/>
  <c r="N78"/>
  <c r="M78"/>
  <c r="K78"/>
  <c r="J78"/>
  <c r="I78"/>
  <c r="H78"/>
  <c r="G78"/>
  <c r="F78"/>
  <c r="AG71"/>
  <c r="AC71"/>
  <c r="AJ71" s="1"/>
  <c r="AK71" s="1"/>
  <c r="P71"/>
  <c r="U71" s="1"/>
  <c r="AM71" s="1"/>
  <c r="K71"/>
  <c r="P72" s="1"/>
  <c r="U72" s="1"/>
  <c r="AM72" s="1"/>
  <c r="AP32" i="22" l="1"/>
  <c r="AP29"/>
  <c r="AK29"/>
  <c r="AI32" s="1"/>
  <c r="AK32" s="1"/>
  <c r="AO29"/>
  <c r="AO32"/>
  <c r="AP26"/>
  <c r="AK26"/>
  <c r="AO26"/>
  <c r="AP23"/>
  <c r="AO23"/>
  <c r="AJ23"/>
  <c r="AK23" s="1"/>
  <c r="AJ20"/>
  <c r="AK20" s="1"/>
  <c r="AP20"/>
  <c r="AP14"/>
  <c r="AP11"/>
  <c r="AJ11"/>
  <c r="AJ14"/>
  <c r="AP32" i="21"/>
  <c r="AK32"/>
  <c r="AO32"/>
  <c r="AP29"/>
  <c r="AK29"/>
  <c r="AO29"/>
  <c r="AP26"/>
  <c r="AK26"/>
  <c r="AO26"/>
  <c r="AP23"/>
  <c r="AJ23"/>
  <c r="AP20"/>
  <c r="AO20"/>
  <c r="AK14"/>
  <c r="AI17" s="1"/>
  <c r="AK17" s="1"/>
  <c r="AI20" s="1"/>
  <c r="AK20" s="1"/>
  <c r="AI23" s="1"/>
  <c r="AP17"/>
  <c r="AO17"/>
  <c r="AP14"/>
  <c r="AO14"/>
  <c r="AP11"/>
  <c r="AO11"/>
  <c r="P12"/>
  <c r="AP71" i="20"/>
  <c r="AO71"/>
  <c r="AK11" i="22" l="1"/>
  <c r="AI14" s="1"/>
  <c r="AK14" s="1"/>
  <c r="AK23" i="21"/>
  <c r="U12"/>
  <c r="AM12" s="1"/>
  <c r="AG68" i="20"/>
  <c r="AC68"/>
  <c r="AJ68" s="1"/>
  <c r="AK68" s="1"/>
  <c r="P68"/>
  <c r="U68" s="1"/>
  <c r="AM68" s="1"/>
  <c r="K68"/>
  <c r="P69" s="1"/>
  <c r="U69" s="1"/>
  <c r="AM69" s="1"/>
  <c r="AG65"/>
  <c r="AC65"/>
  <c r="AJ65" s="1"/>
  <c r="AK65" s="1"/>
  <c r="P65"/>
  <c r="U65" s="1"/>
  <c r="AM65" s="1"/>
  <c r="K65"/>
  <c r="P66" s="1"/>
  <c r="U66" s="1"/>
  <c r="AM66" s="1"/>
  <c r="AG62"/>
  <c r="AC62"/>
  <c r="P62"/>
  <c r="U62" s="1"/>
  <c r="AM62" s="1"/>
  <c r="K62"/>
  <c r="P63" s="1"/>
  <c r="U63" s="1"/>
  <c r="AM63" s="1"/>
  <c r="AG59"/>
  <c r="AC59"/>
  <c r="AJ59" s="1"/>
  <c r="AK59" s="1"/>
  <c r="P59"/>
  <c r="U59" s="1"/>
  <c r="AM59" s="1"/>
  <c r="K59"/>
  <c r="P60" s="1"/>
  <c r="U60" s="1"/>
  <c r="AM60" s="1"/>
  <c r="AG56"/>
  <c r="AC56"/>
  <c r="AJ56" s="1"/>
  <c r="AK56" s="1"/>
  <c r="P56"/>
  <c r="U56" s="1"/>
  <c r="AM56" s="1"/>
  <c r="K56"/>
  <c r="P57" s="1"/>
  <c r="U57" s="1"/>
  <c r="AM57" s="1"/>
  <c r="AG53"/>
  <c r="AC53"/>
  <c r="AJ53" s="1"/>
  <c r="AK53" s="1"/>
  <c r="U53"/>
  <c r="AM53" s="1"/>
  <c r="P53"/>
  <c r="K53"/>
  <c r="P54" s="1"/>
  <c r="U54" s="1"/>
  <c r="AM54" s="1"/>
  <c r="AG50"/>
  <c r="AC50"/>
  <c r="AJ50" s="1"/>
  <c r="AK50" s="1"/>
  <c r="P50"/>
  <c r="U50" s="1"/>
  <c r="AM50" s="1"/>
  <c r="K50"/>
  <c r="P51" s="1"/>
  <c r="U51" s="1"/>
  <c r="AM51" s="1"/>
  <c r="AG47"/>
  <c r="AC47"/>
  <c r="AO47" s="1"/>
  <c r="U47"/>
  <c r="AM47" s="1"/>
  <c r="P47"/>
  <c r="K47"/>
  <c r="P48" s="1"/>
  <c r="U48" s="1"/>
  <c r="AM48" s="1"/>
  <c r="AG44"/>
  <c r="AC44"/>
  <c r="AJ44" s="1"/>
  <c r="AK44" s="1"/>
  <c r="P44"/>
  <c r="U44" s="1"/>
  <c r="AM44" s="1"/>
  <c r="K44"/>
  <c r="P45" s="1"/>
  <c r="U45" s="1"/>
  <c r="AM45" s="1"/>
  <c r="AG41"/>
  <c r="AC41"/>
  <c r="AJ41" s="1"/>
  <c r="AK41" s="1"/>
  <c r="P41"/>
  <c r="U41" s="1"/>
  <c r="AM41" s="1"/>
  <c r="K41"/>
  <c r="P42" s="1"/>
  <c r="U42" s="1"/>
  <c r="AM42" s="1"/>
  <c r="AG38"/>
  <c r="AC38"/>
  <c r="AO38" s="1"/>
  <c r="P38"/>
  <c r="U38" s="1"/>
  <c r="AM38" s="1"/>
  <c r="K38"/>
  <c r="P39" s="1"/>
  <c r="U39" s="1"/>
  <c r="AM39" s="1"/>
  <c r="AG35"/>
  <c r="AC35"/>
  <c r="P35"/>
  <c r="U35" s="1"/>
  <c r="AM35" s="1"/>
  <c r="K35"/>
  <c r="P36" s="1"/>
  <c r="U36" s="1"/>
  <c r="AM36" s="1"/>
  <c r="AG32"/>
  <c r="AC32"/>
  <c r="AJ32" s="1"/>
  <c r="AK32" s="1"/>
  <c r="P32"/>
  <c r="U32" s="1"/>
  <c r="AM32" s="1"/>
  <c r="K32"/>
  <c r="P33" s="1"/>
  <c r="U33" s="1"/>
  <c r="AM33" s="1"/>
  <c r="AG29"/>
  <c r="AC29"/>
  <c r="AO29" s="1"/>
  <c r="P29"/>
  <c r="U29" s="1"/>
  <c r="AM29" s="1"/>
  <c r="K29"/>
  <c r="P30" s="1"/>
  <c r="U30" s="1"/>
  <c r="AM30" s="1"/>
  <c r="AG26"/>
  <c r="AP26" s="1"/>
  <c r="AC26"/>
  <c r="AJ26" s="1"/>
  <c r="AK26" s="1"/>
  <c r="P26"/>
  <c r="U26" s="1"/>
  <c r="AM26" s="1"/>
  <c r="K26"/>
  <c r="P27" s="1"/>
  <c r="U27" s="1"/>
  <c r="AM27" s="1"/>
  <c r="AG23"/>
  <c r="AC23"/>
  <c r="AO23" s="1"/>
  <c r="P23"/>
  <c r="U23" s="1"/>
  <c r="AM23" s="1"/>
  <c r="K23"/>
  <c r="P24" s="1"/>
  <c r="U24" s="1"/>
  <c r="AM24" s="1"/>
  <c r="AG17"/>
  <c r="AC17"/>
  <c r="AJ17" s="1"/>
  <c r="AK17" s="1"/>
  <c r="P17"/>
  <c r="U17" s="1"/>
  <c r="AM17" s="1"/>
  <c r="K17"/>
  <c r="P18" s="1"/>
  <c r="U18" s="1"/>
  <c r="AM18" s="1"/>
  <c r="AG11"/>
  <c r="AC11"/>
  <c r="AJ11" s="1"/>
  <c r="AK11" s="1"/>
  <c r="P11"/>
  <c r="U11" s="1"/>
  <c r="AM11" s="1"/>
  <c r="K11"/>
  <c r="P12" s="1"/>
  <c r="U12" s="1"/>
  <c r="AM12" s="1"/>
  <c r="AG20"/>
  <c r="AC20"/>
  <c r="AJ20" s="1"/>
  <c r="AK20" s="1"/>
  <c r="P20"/>
  <c r="U20" s="1"/>
  <c r="AM20" s="1"/>
  <c r="K20"/>
  <c r="P21" s="1"/>
  <c r="U21" s="1"/>
  <c r="AM21" s="1"/>
  <c r="AG14"/>
  <c r="AC14"/>
  <c r="P14"/>
  <c r="U14" s="1"/>
  <c r="AM14" s="1"/>
  <c r="K14"/>
  <c r="P15" s="1"/>
  <c r="U57" i="19"/>
  <c r="P57"/>
  <c r="AK57"/>
  <c r="AJ57"/>
  <c r="AI57"/>
  <c r="AG57"/>
  <c r="AF57"/>
  <c r="AE57"/>
  <c r="AD57"/>
  <c r="AC57"/>
  <c r="AA57"/>
  <c r="X57"/>
  <c r="N57"/>
  <c r="M57"/>
  <c r="K57"/>
  <c r="J57"/>
  <c r="I57"/>
  <c r="H57"/>
  <c r="G57"/>
  <c r="F57"/>
  <c r="AG50"/>
  <c r="AC50"/>
  <c r="AJ50" s="1"/>
  <c r="AK50" s="1"/>
  <c r="P50"/>
  <c r="U50" s="1"/>
  <c r="AM50" s="1"/>
  <c r="K50"/>
  <c r="P51" s="1"/>
  <c r="U51" s="1"/>
  <c r="AM51" s="1"/>
  <c r="AG41"/>
  <c r="AC41"/>
  <c r="AJ41" s="1"/>
  <c r="AK41" s="1"/>
  <c r="P41"/>
  <c r="U41" s="1"/>
  <c r="AM41" s="1"/>
  <c r="K41"/>
  <c r="P42" s="1"/>
  <c r="U42" s="1"/>
  <c r="AM42" s="1"/>
  <c r="AC47"/>
  <c r="AG44"/>
  <c r="AC44"/>
  <c r="AJ44" s="1"/>
  <c r="AK44" s="1"/>
  <c r="P44"/>
  <c r="U44" s="1"/>
  <c r="AM44" s="1"/>
  <c r="K44"/>
  <c r="P45" s="1"/>
  <c r="U45" s="1"/>
  <c r="AM45" s="1"/>
  <c r="AG47"/>
  <c r="AJ47"/>
  <c r="AK47" s="1"/>
  <c r="P47"/>
  <c r="U47" s="1"/>
  <c r="AM47" s="1"/>
  <c r="K47"/>
  <c r="P48" s="1"/>
  <c r="U48" s="1"/>
  <c r="AM48" s="1"/>
  <c r="AG38"/>
  <c r="AC38"/>
  <c r="AO38" s="1"/>
  <c r="P38"/>
  <c r="U38" s="1"/>
  <c r="AM38" s="1"/>
  <c r="K38"/>
  <c r="P39" s="1"/>
  <c r="U39" s="1"/>
  <c r="AM39" s="1"/>
  <c r="AG35"/>
  <c r="AC35"/>
  <c r="AJ35" s="1"/>
  <c r="AK35" s="1"/>
  <c r="P35"/>
  <c r="U35" s="1"/>
  <c r="AM35" s="1"/>
  <c r="K35"/>
  <c r="P36" s="1"/>
  <c r="U36" s="1"/>
  <c r="AM36" s="1"/>
  <c r="AG32"/>
  <c r="AC32"/>
  <c r="AO32" s="1"/>
  <c r="P32"/>
  <c r="U32" s="1"/>
  <c r="AM32" s="1"/>
  <c r="K32"/>
  <c r="P33" s="1"/>
  <c r="U33" s="1"/>
  <c r="AM33" s="1"/>
  <c r="AG29"/>
  <c r="AC29"/>
  <c r="AJ29" s="1"/>
  <c r="AK29" s="1"/>
  <c r="P29"/>
  <c r="U29" s="1"/>
  <c r="AM29" s="1"/>
  <c r="K29"/>
  <c r="P30" s="1"/>
  <c r="U30" s="1"/>
  <c r="AM30" s="1"/>
  <c r="AG26"/>
  <c r="AC26"/>
  <c r="AJ26" s="1"/>
  <c r="AK26" s="1"/>
  <c r="P26"/>
  <c r="U26" s="1"/>
  <c r="AM26" s="1"/>
  <c r="K26"/>
  <c r="P27" s="1"/>
  <c r="U27" s="1"/>
  <c r="AM27" s="1"/>
  <c r="AG23"/>
  <c r="AC23"/>
  <c r="AJ23" s="1"/>
  <c r="AK23" s="1"/>
  <c r="P23"/>
  <c r="U23" s="1"/>
  <c r="AM23" s="1"/>
  <c r="K23"/>
  <c r="P24" s="1"/>
  <c r="U24" s="1"/>
  <c r="AM24" s="1"/>
  <c r="AG20"/>
  <c r="AC20"/>
  <c r="AO20" s="1"/>
  <c r="P20"/>
  <c r="U20" s="1"/>
  <c r="AM20" s="1"/>
  <c r="K20"/>
  <c r="P21" s="1"/>
  <c r="U21" s="1"/>
  <c r="AM21" s="1"/>
  <c r="AG17"/>
  <c r="AC17"/>
  <c r="AJ17" s="1"/>
  <c r="AK17" s="1"/>
  <c r="P17"/>
  <c r="U17" s="1"/>
  <c r="AM17" s="1"/>
  <c r="K17"/>
  <c r="P18" s="1"/>
  <c r="U18" s="1"/>
  <c r="AM18" s="1"/>
  <c r="AG14"/>
  <c r="AC14"/>
  <c r="AJ14" s="1"/>
  <c r="AK14" s="1"/>
  <c r="P14"/>
  <c r="U14" s="1"/>
  <c r="AM14" s="1"/>
  <c r="K14"/>
  <c r="P15" s="1"/>
  <c r="U15" s="1"/>
  <c r="AM15" s="1"/>
  <c r="AG11"/>
  <c r="AC11"/>
  <c r="AO11" s="1"/>
  <c r="P11"/>
  <c r="U11" s="1"/>
  <c r="AM11" s="1"/>
  <c r="K11"/>
  <c r="U64" i="18"/>
  <c r="P64"/>
  <c r="AA64"/>
  <c r="X64"/>
  <c r="AG64"/>
  <c r="AF64"/>
  <c r="AE64"/>
  <c r="AD64"/>
  <c r="AC64"/>
  <c r="N64"/>
  <c r="M64"/>
  <c r="K64"/>
  <c r="J64"/>
  <c r="I64"/>
  <c r="H64"/>
  <c r="G64"/>
  <c r="F64"/>
  <c r="AP68" i="20" l="1"/>
  <c r="AO68"/>
  <c r="AP65"/>
  <c r="AO65"/>
  <c r="AP62"/>
  <c r="AO62"/>
  <c r="AJ62"/>
  <c r="AK62" s="1"/>
  <c r="AP59"/>
  <c r="AO59"/>
  <c r="AO56"/>
  <c r="AP56"/>
  <c r="AP53"/>
  <c r="AO53"/>
  <c r="AP50"/>
  <c r="AO50"/>
  <c r="AJ47"/>
  <c r="AK47" s="1"/>
  <c r="AP47"/>
  <c r="AP44"/>
  <c r="AO44"/>
  <c r="AP41"/>
  <c r="AO41"/>
  <c r="AJ38"/>
  <c r="AK38" s="1"/>
  <c r="AP38"/>
  <c r="AP35"/>
  <c r="AO35"/>
  <c r="AJ35"/>
  <c r="AK35" s="1"/>
  <c r="AO32"/>
  <c r="AP32"/>
  <c r="AJ29"/>
  <c r="AK29" s="1"/>
  <c r="AP29"/>
  <c r="AP23"/>
  <c r="AJ23"/>
  <c r="AK23" s="1"/>
  <c r="AO26"/>
  <c r="AP17"/>
  <c r="AO17"/>
  <c r="AP11"/>
  <c r="AO11"/>
  <c r="AP20"/>
  <c r="AO20"/>
  <c r="U15"/>
  <c r="AJ14"/>
  <c r="AP14"/>
  <c r="AO14"/>
  <c r="AP50" i="19"/>
  <c r="AP47"/>
  <c r="AO50"/>
  <c r="AP41"/>
  <c r="AO41"/>
  <c r="AP44"/>
  <c r="AO44"/>
  <c r="AP38"/>
  <c r="AJ38"/>
  <c r="AK38" s="1"/>
  <c r="AO47"/>
  <c r="AP35"/>
  <c r="AP32"/>
  <c r="AJ32"/>
  <c r="AK32" s="1"/>
  <c r="AO35"/>
  <c r="AP29"/>
  <c r="AO29"/>
  <c r="AP26"/>
  <c r="AO26"/>
  <c r="AO23"/>
  <c r="AP23"/>
  <c r="AJ20"/>
  <c r="AK20" s="1"/>
  <c r="AP20"/>
  <c r="AP17"/>
  <c r="AO17"/>
  <c r="AP14"/>
  <c r="AO14"/>
  <c r="AJ11"/>
  <c r="AK11" s="1"/>
  <c r="AP11"/>
  <c r="P12"/>
  <c r="AI56" i="18"/>
  <c r="AG56"/>
  <c r="AC56"/>
  <c r="AJ56" s="1"/>
  <c r="P56"/>
  <c r="U56" s="1"/>
  <c r="AM56" s="1"/>
  <c r="K56"/>
  <c r="P57" s="1"/>
  <c r="U57" s="1"/>
  <c r="AM57" s="1"/>
  <c r="AI53"/>
  <c r="AG53"/>
  <c r="AC53"/>
  <c r="AJ53" s="1"/>
  <c r="P53"/>
  <c r="U53" s="1"/>
  <c r="AM53" s="1"/>
  <c r="K53"/>
  <c r="P54" s="1"/>
  <c r="U54" s="1"/>
  <c r="AM54" s="1"/>
  <c r="AI50"/>
  <c r="AI47"/>
  <c r="AI44"/>
  <c r="AI41"/>
  <c r="AI38"/>
  <c r="AI35"/>
  <c r="AI32"/>
  <c r="AI26"/>
  <c r="AI20"/>
  <c r="AI17"/>
  <c r="AG50"/>
  <c r="AC50"/>
  <c r="AJ50" s="1"/>
  <c r="P50"/>
  <c r="U50" s="1"/>
  <c r="AM50" s="1"/>
  <c r="K50"/>
  <c r="P51" s="1"/>
  <c r="U51" s="1"/>
  <c r="AM51" s="1"/>
  <c r="AG47"/>
  <c r="AC47"/>
  <c r="AO47" s="1"/>
  <c r="P47"/>
  <c r="U47" s="1"/>
  <c r="AM47" s="1"/>
  <c r="K47"/>
  <c r="P48" s="1"/>
  <c r="U48" s="1"/>
  <c r="AM48" s="1"/>
  <c r="AG44"/>
  <c r="AC44"/>
  <c r="P44"/>
  <c r="U44" s="1"/>
  <c r="AM44" s="1"/>
  <c r="K44"/>
  <c r="P45" s="1"/>
  <c r="U45" s="1"/>
  <c r="AM45" s="1"/>
  <c r="AG41"/>
  <c r="AC41"/>
  <c r="AJ41" s="1"/>
  <c r="AK41" s="1"/>
  <c r="U41"/>
  <c r="AM41" s="1"/>
  <c r="P41"/>
  <c r="K41"/>
  <c r="P42" s="1"/>
  <c r="U42" s="1"/>
  <c r="AM42" s="1"/>
  <c r="AG38"/>
  <c r="AC38"/>
  <c r="AJ38" s="1"/>
  <c r="AK38" s="1"/>
  <c r="P38"/>
  <c r="U38" s="1"/>
  <c r="AM38" s="1"/>
  <c r="K38"/>
  <c r="P39" s="1"/>
  <c r="U39" s="1"/>
  <c r="AM39" s="1"/>
  <c r="AG35"/>
  <c r="AC35"/>
  <c r="P35"/>
  <c r="U35" s="1"/>
  <c r="AM35" s="1"/>
  <c r="K35"/>
  <c r="P36" s="1"/>
  <c r="U36" s="1"/>
  <c r="AM36" s="1"/>
  <c r="AG32"/>
  <c r="AC32"/>
  <c r="AJ32" s="1"/>
  <c r="AK32" s="1"/>
  <c r="P32"/>
  <c r="U32" s="1"/>
  <c r="AM32" s="1"/>
  <c r="K32"/>
  <c r="P33" s="1"/>
  <c r="U33" s="1"/>
  <c r="AM33" s="1"/>
  <c r="AG29"/>
  <c r="AC29"/>
  <c r="AJ29" s="1"/>
  <c r="P29"/>
  <c r="U29" s="1"/>
  <c r="AM29" s="1"/>
  <c r="K29"/>
  <c r="P30" s="1"/>
  <c r="U30" s="1"/>
  <c r="AM30" s="1"/>
  <c r="AG26"/>
  <c r="AC26"/>
  <c r="P26"/>
  <c r="U26" s="1"/>
  <c r="AM26" s="1"/>
  <c r="K26"/>
  <c r="P27" s="1"/>
  <c r="U27" s="1"/>
  <c r="AM27" s="1"/>
  <c r="AG23"/>
  <c r="AC23"/>
  <c r="AJ23" s="1"/>
  <c r="P23"/>
  <c r="U23" s="1"/>
  <c r="AM23" s="1"/>
  <c r="K23"/>
  <c r="P24" s="1"/>
  <c r="U24" s="1"/>
  <c r="AM24" s="1"/>
  <c r="AG20"/>
  <c r="AC20"/>
  <c r="AJ20" s="1"/>
  <c r="AK20" s="1"/>
  <c r="AI23" s="1"/>
  <c r="AK23" s="1"/>
  <c r="P20"/>
  <c r="U20" s="1"/>
  <c r="AM20" s="1"/>
  <c r="K20"/>
  <c r="P21" s="1"/>
  <c r="U21" s="1"/>
  <c r="AM21" s="1"/>
  <c r="AG17"/>
  <c r="AC17"/>
  <c r="AJ17" s="1"/>
  <c r="AK17" s="1"/>
  <c r="P17"/>
  <c r="U17" s="1"/>
  <c r="AM17" s="1"/>
  <c r="K17"/>
  <c r="P18" s="1"/>
  <c r="U18" s="1"/>
  <c r="AM18" s="1"/>
  <c r="AG14"/>
  <c r="AC14"/>
  <c r="P14"/>
  <c r="U14" s="1"/>
  <c r="AM14" s="1"/>
  <c r="K14"/>
  <c r="P15" s="1"/>
  <c r="U15" s="1"/>
  <c r="AM15" s="1"/>
  <c r="AG11"/>
  <c r="AC11"/>
  <c r="P11"/>
  <c r="U11" s="1"/>
  <c r="AM11" s="1"/>
  <c r="K11"/>
  <c r="K49" i="17"/>
  <c r="AN49"/>
  <c r="AM49"/>
  <c r="AL49"/>
  <c r="AK49"/>
  <c r="AJ49"/>
  <c r="AH49"/>
  <c r="AC49"/>
  <c r="W49"/>
  <c r="P49"/>
  <c r="N49"/>
  <c r="M49"/>
  <c r="J49"/>
  <c r="I49"/>
  <c r="H49"/>
  <c r="G49"/>
  <c r="F49"/>
  <c r="AP41"/>
  <c r="AN41"/>
  <c r="U41"/>
  <c r="AJ41" s="1"/>
  <c r="P41"/>
  <c r="W41" s="1"/>
  <c r="AT41" s="1"/>
  <c r="K41"/>
  <c r="P42" s="1"/>
  <c r="W42" s="1"/>
  <c r="AT42" s="1"/>
  <c r="AP38"/>
  <c r="AN38"/>
  <c r="U38"/>
  <c r="AJ38" s="1"/>
  <c r="P38"/>
  <c r="W38" s="1"/>
  <c r="AT38" s="1"/>
  <c r="K38"/>
  <c r="P39" s="1"/>
  <c r="W39" s="1"/>
  <c r="AT39" s="1"/>
  <c r="AN35"/>
  <c r="U35"/>
  <c r="AJ35" s="1"/>
  <c r="P35"/>
  <c r="W35" s="1"/>
  <c r="AT35" s="1"/>
  <c r="K35"/>
  <c r="P36" s="1"/>
  <c r="W36" s="1"/>
  <c r="AT36" s="1"/>
  <c r="AP29"/>
  <c r="AN29"/>
  <c r="U29"/>
  <c r="AJ29" s="1"/>
  <c r="P29"/>
  <c r="W29" s="1"/>
  <c r="AT29" s="1"/>
  <c r="K29"/>
  <c r="P30" s="1"/>
  <c r="W30" s="1"/>
  <c r="AT30" s="1"/>
  <c r="P27"/>
  <c r="W27" s="1"/>
  <c r="AT27" s="1"/>
  <c r="AP26"/>
  <c r="AN26"/>
  <c r="AJ26"/>
  <c r="W26"/>
  <c r="AT26" s="1"/>
  <c r="U26"/>
  <c r="P26"/>
  <c r="K26"/>
  <c r="AP17"/>
  <c r="AN23"/>
  <c r="U23"/>
  <c r="AJ23" s="1"/>
  <c r="P23"/>
  <c r="W23" s="1"/>
  <c r="AT23" s="1"/>
  <c r="K23"/>
  <c r="P24" s="1"/>
  <c r="W24" s="1"/>
  <c r="AT24" s="1"/>
  <c r="AN17"/>
  <c r="U17"/>
  <c r="AJ17" s="1"/>
  <c r="P17"/>
  <c r="W17" s="1"/>
  <c r="AT17" s="1"/>
  <c r="K17"/>
  <c r="P18" s="1"/>
  <c r="W18" s="1"/>
  <c r="AT18" s="1"/>
  <c r="AN14"/>
  <c r="U14"/>
  <c r="AJ14" s="1"/>
  <c r="P14"/>
  <c r="W14" s="1"/>
  <c r="AT14" s="1"/>
  <c r="K14"/>
  <c r="P15" s="1"/>
  <c r="W15" s="1"/>
  <c r="AT15" s="1"/>
  <c r="AN11"/>
  <c r="U11"/>
  <c r="P11"/>
  <c r="W11" s="1"/>
  <c r="AT11" s="1"/>
  <c r="K11"/>
  <c r="AN117" i="16"/>
  <c r="AM117"/>
  <c r="AL117"/>
  <c r="AK117"/>
  <c r="AJ117"/>
  <c r="AH117"/>
  <c r="AG117"/>
  <c r="AF117"/>
  <c r="AE117"/>
  <c r="AB117"/>
  <c r="AA117"/>
  <c r="Z117"/>
  <c r="Y117"/>
  <c r="V117"/>
  <c r="U117"/>
  <c r="T117"/>
  <c r="S117"/>
  <c r="N117"/>
  <c r="M117"/>
  <c r="K117"/>
  <c r="J117"/>
  <c r="I117"/>
  <c r="H117"/>
  <c r="G117"/>
  <c r="F117"/>
  <c r="W117"/>
  <c r="P117"/>
  <c r="AK14" i="20" l="1"/>
  <c r="AM15"/>
  <c r="U12" i="19"/>
  <c r="AP56" i="18"/>
  <c r="AK56"/>
  <c r="AO56"/>
  <c r="AP53"/>
  <c r="AK53"/>
  <c r="AO53"/>
  <c r="AK50"/>
  <c r="AP50"/>
  <c r="AP47"/>
  <c r="AJ47"/>
  <c r="AK47" s="1"/>
  <c r="AO50"/>
  <c r="AP44"/>
  <c r="AO41"/>
  <c r="AP41"/>
  <c r="AO44"/>
  <c r="AJ44"/>
  <c r="AK44" s="1"/>
  <c r="AO38"/>
  <c r="AP38"/>
  <c r="AP35"/>
  <c r="AO35"/>
  <c r="AJ35"/>
  <c r="AK35" s="1"/>
  <c r="AP32"/>
  <c r="AO32"/>
  <c r="AP29"/>
  <c r="AP26"/>
  <c r="AO26"/>
  <c r="AO29"/>
  <c r="AJ26"/>
  <c r="AK26" s="1"/>
  <c r="AI29" s="1"/>
  <c r="AK29" s="1"/>
  <c r="AP20"/>
  <c r="AP23"/>
  <c r="AO20"/>
  <c r="AO23"/>
  <c r="AP17"/>
  <c r="AO17"/>
  <c r="AP14"/>
  <c r="AO11"/>
  <c r="AJ11"/>
  <c r="AK11" s="1"/>
  <c r="AI14" s="1"/>
  <c r="AJ14"/>
  <c r="AO14"/>
  <c r="AP11"/>
  <c r="P12"/>
  <c r="AQ41" i="17"/>
  <c r="AV41"/>
  <c r="AR41"/>
  <c r="AW41"/>
  <c r="AQ38"/>
  <c r="AV38"/>
  <c r="AR38"/>
  <c r="AW38"/>
  <c r="AW35"/>
  <c r="AQ35"/>
  <c r="AR35" s="1"/>
  <c r="AV35"/>
  <c r="AQ29"/>
  <c r="AV29"/>
  <c r="AR29"/>
  <c r="AW29"/>
  <c r="AW26"/>
  <c r="AV26"/>
  <c r="AQ26"/>
  <c r="AR26" s="1"/>
  <c r="AW23"/>
  <c r="AV17"/>
  <c r="AW17"/>
  <c r="AQ17"/>
  <c r="AR17" s="1"/>
  <c r="AQ23"/>
  <c r="AV23"/>
  <c r="AW14"/>
  <c r="AV14"/>
  <c r="AQ14"/>
  <c r="AJ11"/>
  <c r="P12"/>
  <c r="AP111" i="16"/>
  <c r="AN111"/>
  <c r="U111"/>
  <c r="AJ111" s="1"/>
  <c r="P111"/>
  <c r="W111" s="1"/>
  <c r="AT111" s="1"/>
  <c r="K111"/>
  <c r="P112" s="1"/>
  <c r="W112" s="1"/>
  <c r="AT112" s="1"/>
  <c r="AN108"/>
  <c r="U108"/>
  <c r="AJ108" s="1"/>
  <c r="P108"/>
  <c r="W108" s="1"/>
  <c r="AT108" s="1"/>
  <c r="K108"/>
  <c r="P109" s="1"/>
  <c r="W109" s="1"/>
  <c r="AT109" s="1"/>
  <c r="AN105"/>
  <c r="U105"/>
  <c r="AJ105" s="1"/>
  <c r="P105"/>
  <c r="W105" s="1"/>
  <c r="AT105" s="1"/>
  <c r="K105"/>
  <c r="P106" s="1"/>
  <c r="W106" s="1"/>
  <c r="AT106" s="1"/>
  <c r="AN99"/>
  <c r="U99"/>
  <c r="AJ99" s="1"/>
  <c r="P99"/>
  <c r="W99" s="1"/>
  <c r="AT99" s="1"/>
  <c r="K99"/>
  <c r="P100" s="1"/>
  <c r="W100" s="1"/>
  <c r="AT100" s="1"/>
  <c r="AN96"/>
  <c r="U96"/>
  <c r="AJ96" s="1"/>
  <c r="P96"/>
  <c r="W96" s="1"/>
  <c r="AT96" s="1"/>
  <c r="K96"/>
  <c r="P97" s="1"/>
  <c r="W97" s="1"/>
  <c r="AT97" s="1"/>
  <c r="AM12" i="19" l="1"/>
  <c r="U12" i="18"/>
  <c r="AK14"/>
  <c r="AR23" i="17"/>
  <c r="W12"/>
  <c r="AW11"/>
  <c r="AQ11"/>
  <c r="AR11" s="1"/>
  <c r="AP14" s="1"/>
  <c r="AR14" s="1"/>
  <c r="AV11"/>
  <c r="AW111" i="16"/>
  <c r="AQ111"/>
  <c r="AR111" s="1"/>
  <c r="AV111"/>
  <c r="AW108"/>
  <c r="AV105"/>
  <c r="AW105"/>
  <c r="AQ105"/>
  <c r="AR105" s="1"/>
  <c r="AP108" s="1"/>
  <c r="AQ108"/>
  <c r="AV108"/>
  <c r="AW99"/>
  <c r="AV96"/>
  <c r="AW96"/>
  <c r="AQ96"/>
  <c r="AR96" s="1"/>
  <c r="AP99" s="1"/>
  <c r="AQ99"/>
  <c r="AV99"/>
  <c r="AM12" i="18" l="1"/>
  <c r="AT12" i="17"/>
  <c r="AR108" i="16"/>
  <c r="AR99"/>
  <c r="U87"/>
  <c r="AN90"/>
  <c r="U90"/>
  <c r="AJ90" s="1"/>
  <c r="P90"/>
  <c r="W90" s="1"/>
  <c r="AT90" s="1"/>
  <c r="K90"/>
  <c r="P91" s="1"/>
  <c r="W91" s="1"/>
  <c r="AT91" s="1"/>
  <c r="AN87"/>
  <c r="AJ87"/>
  <c r="P87"/>
  <c r="W87" s="1"/>
  <c r="AT87" s="1"/>
  <c r="K87"/>
  <c r="P88" s="1"/>
  <c r="W88" s="1"/>
  <c r="AT88" s="1"/>
  <c r="AN81"/>
  <c r="U81"/>
  <c r="AJ81" s="1"/>
  <c r="P81"/>
  <c r="W81" s="1"/>
  <c r="AT81" s="1"/>
  <c r="K81"/>
  <c r="P82" s="1"/>
  <c r="W82" s="1"/>
  <c r="AT82" s="1"/>
  <c r="AN78"/>
  <c r="U78"/>
  <c r="AJ78" s="1"/>
  <c r="P78"/>
  <c r="W78" s="1"/>
  <c r="AT78" s="1"/>
  <c r="K78"/>
  <c r="P79" s="1"/>
  <c r="W79" s="1"/>
  <c r="AT79" s="1"/>
  <c r="AQ90" l="1"/>
  <c r="AV90"/>
  <c r="AW90"/>
  <c r="AW87"/>
  <c r="AQ87"/>
  <c r="AV87"/>
  <c r="AR87"/>
  <c r="AP90" s="1"/>
  <c r="AR90" s="1"/>
  <c r="AW81"/>
  <c r="AV78"/>
  <c r="AW78"/>
  <c r="AQ78"/>
  <c r="AQ81"/>
  <c r="AV81"/>
  <c r="AN75" l="1"/>
  <c r="U75"/>
  <c r="AJ75" s="1"/>
  <c r="P75"/>
  <c r="W75" s="1"/>
  <c r="AT75" s="1"/>
  <c r="K75"/>
  <c r="P76" s="1"/>
  <c r="W76" s="1"/>
  <c r="AT76" s="1"/>
  <c r="AN72"/>
  <c r="U72"/>
  <c r="AJ72" s="1"/>
  <c r="P72"/>
  <c r="W72" s="1"/>
  <c r="AT72" s="1"/>
  <c r="K72"/>
  <c r="P73" s="1"/>
  <c r="W73" s="1"/>
  <c r="AT73" s="1"/>
  <c r="AN66"/>
  <c r="U66"/>
  <c r="AJ66" s="1"/>
  <c r="P66"/>
  <c r="W66" s="1"/>
  <c r="AT66" s="1"/>
  <c r="K66"/>
  <c r="P67" s="1"/>
  <c r="W67" s="1"/>
  <c r="AT67" s="1"/>
  <c r="AN63"/>
  <c r="U63"/>
  <c r="AJ63" s="1"/>
  <c r="P63"/>
  <c r="W63" s="1"/>
  <c r="AT63" s="1"/>
  <c r="K63"/>
  <c r="P64" s="1"/>
  <c r="W64" s="1"/>
  <c r="AT64" s="1"/>
  <c r="AN57"/>
  <c r="U57"/>
  <c r="AJ57" s="1"/>
  <c r="AW57" s="1"/>
  <c r="P57"/>
  <c r="W57" s="1"/>
  <c r="AT57" s="1"/>
  <c r="K57"/>
  <c r="P58" s="1"/>
  <c r="W58" s="1"/>
  <c r="AT58" s="1"/>
  <c r="AN54"/>
  <c r="U54"/>
  <c r="AJ54" s="1"/>
  <c r="P54"/>
  <c r="W54" s="1"/>
  <c r="AT54" s="1"/>
  <c r="K54"/>
  <c r="P55" s="1"/>
  <c r="W55" s="1"/>
  <c r="AT55" s="1"/>
  <c r="AN47"/>
  <c r="U47"/>
  <c r="AJ47" s="1"/>
  <c r="P47"/>
  <c r="W47" s="1"/>
  <c r="AT47" s="1"/>
  <c r="K47"/>
  <c r="P48" s="1"/>
  <c r="W48" s="1"/>
  <c r="AT48" s="1"/>
  <c r="AN44"/>
  <c r="U44"/>
  <c r="AJ44" s="1"/>
  <c r="P44"/>
  <c r="W44" s="1"/>
  <c r="AT44" s="1"/>
  <c r="K44"/>
  <c r="P45" s="1"/>
  <c r="W45" s="1"/>
  <c r="AT45" s="1"/>
  <c r="AN41"/>
  <c r="U41"/>
  <c r="AJ41" s="1"/>
  <c r="P41"/>
  <c r="W41" s="1"/>
  <c r="AT41" s="1"/>
  <c r="K41"/>
  <c r="P42" s="1"/>
  <c r="W42" s="1"/>
  <c r="AT42" s="1"/>
  <c r="AN38"/>
  <c r="U38"/>
  <c r="AJ38" s="1"/>
  <c r="P38"/>
  <c r="W38" s="1"/>
  <c r="AT38" s="1"/>
  <c r="K38"/>
  <c r="P39" s="1"/>
  <c r="W39" s="1"/>
  <c r="AT39" s="1"/>
  <c r="AN32"/>
  <c r="U32"/>
  <c r="AJ32" s="1"/>
  <c r="P32"/>
  <c r="W32" s="1"/>
  <c r="AT32" s="1"/>
  <c r="K32"/>
  <c r="P33" s="1"/>
  <c r="W33" s="1"/>
  <c r="AT33" s="1"/>
  <c r="AN29"/>
  <c r="U29"/>
  <c r="AJ29" s="1"/>
  <c r="P29"/>
  <c r="W29" s="1"/>
  <c r="AT29" s="1"/>
  <c r="K29"/>
  <c r="P30" s="1"/>
  <c r="W30" s="1"/>
  <c r="AT30" s="1"/>
  <c r="AN14"/>
  <c r="U14"/>
  <c r="AJ14" s="1"/>
  <c r="P14"/>
  <c r="W14" s="1"/>
  <c r="AT14" s="1"/>
  <c r="K14"/>
  <c r="P15" s="1"/>
  <c r="W15" s="1"/>
  <c r="AT15" s="1"/>
  <c r="AN23"/>
  <c r="U23"/>
  <c r="AJ23" s="1"/>
  <c r="P23"/>
  <c r="W23" s="1"/>
  <c r="AT23" s="1"/>
  <c r="K23"/>
  <c r="P24" s="1"/>
  <c r="W24" s="1"/>
  <c r="AT24" s="1"/>
  <c r="AN20"/>
  <c r="U20"/>
  <c r="AJ20" s="1"/>
  <c r="P20"/>
  <c r="W20" s="1"/>
  <c r="AT20" s="1"/>
  <c r="K20"/>
  <c r="P21" s="1"/>
  <c r="W21" s="1"/>
  <c r="AT21" s="1"/>
  <c r="AN11"/>
  <c r="U11"/>
  <c r="AJ11" s="1"/>
  <c r="P11"/>
  <c r="W11" s="1"/>
  <c r="AT11" s="1"/>
  <c r="K11"/>
  <c r="P12" s="1"/>
  <c r="W12" s="1"/>
  <c r="AT12" s="1"/>
  <c r="P122" i="15"/>
  <c r="AM122"/>
  <c r="AL122"/>
  <c r="AK122"/>
  <c r="AJ122"/>
  <c r="AH122"/>
  <c r="AG122"/>
  <c r="AF122"/>
  <c r="AE122"/>
  <c r="AC122"/>
  <c r="AB122"/>
  <c r="AA122"/>
  <c r="Z122"/>
  <c r="Y122"/>
  <c r="W122"/>
  <c r="V122"/>
  <c r="U122"/>
  <c r="T122"/>
  <c r="S122"/>
  <c r="R122"/>
  <c r="N122"/>
  <c r="M122"/>
  <c r="J122"/>
  <c r="I122"/>
  <c r="H122"/>
  <c r="G122"/>
  <c r="F122"/>
  <c r="AN115"/>
  <c r="U115"/>
  <c r="AJ115" s="1"/>
  <c r="P115"/>
  <c r="W115" s="1"/>
  <c r="AT115" s="1"/>
  <c r="K115"/>
  <c r="P116" s="1"/>
  <c r="W116" s="1"/>
  <c r="AT116" s="1"/>
  <c r="AN112"/>
  <c r="U112"/>
  <c r="AJ112" s="1"/>
  <c r="P112"/>
  <c r="W112" s="1"/>
  <c r="AT112" s="1"/>
  <c r="K112"/>
  <c r="P113" s="1"/>
  <c r="W113" s="1"/>
  <c r="AT113" s="1"/>
  <c r="AP103"/>
  <c r="AN109"/>
  <c r="U109"/>
  <c r="AJ109" s="1"/>
  <c r="P109"/>
  <c r="W109" s="1"/>
  <c r="AT109" s="1"/>
  <c r="K109"/>
  <c r="P110" s="1"/>
  <c r="W110" s="1"/>
  <c r="AT110" s="1"/>
  <c r="AN103"/>
  <c r="U103"/>
  <c r="AJ103" s="1"/>
  <c r="P103"/>
  <c r="W103" s="1"/>
  <c r="AT103" s="1"/>
  <c r="K103"/>
  <c r="P104" s="1"/>
  <c r="W104" s="1"/>
  <c r="AT104" s="1"/>
  <c r="AN100"/>
  <c r="U100"/>
  <c r="AJ100" s="1"/>
  <c r="P100"/>
  <c r="W100" s="1"/>
  <c r="AT100" s="1"/>
  <c r="K100"/>
  <c r="P101" s="1"/>
  <c r="W101" s="1"/>
  <c r="AT101" s="1"/>
  <c r="AN97"/>
  <c r="U97"/>
  <c r="AJ97" s="1"/>
  <c r="P97"/>
  <c r="W97" s="1"/>
  <c r="AT97" s="1"/>
  <c r="K97"/>
  <c r="P98" s="1"/>
  <c r="W98" s="1"/>
  <c r="AT98" s="1"/>
  <c r="AP91"/>
  <c r="P92"/>
  <c r="W92" s="1"/>
  <c r="AT92" s="1"/>
  <c r="AN91"/>
  <c r="U91"/>
  <c r="AJ91" s="1"/>
  <c r="P91"/>
  <c r="W91" s="1"/>
  <c r="AT91" s="1"/>
  <c r="K91"/>
  <c r="AP88"/>
  <c r="AN88"/>
  <c r="U88"/>
  <c r="AJ88" s="1"/>
  <c r="P88"/>
  <c r="W88" s="1"/>
  <c r="AT88" s="1"/>
  <c r="K88"/>
  <c r="P89" s="1"/>
  <c r="W89" s="1"/>
  <c r="AT89" s="1"/>
  <c r="W85"/>
  <c r="AP79"/>
  <c r="AN85"/>
  <c r="U85"/>
  <c r="AJ85" s="1"/>
  <c r="P85"/>
  <c r="AT85" s="1"/>
  <c r="K85"/>
  <c r="P86" s="1"/>
  <c r="W86" s="1"/>
  <c r="AT86" s="1"/>
  <c r="AN79"/>
  <c r="U79"/>
  <c r="AJ79" s="1"/>
  <c r="P79"/>
  <c r="W79" s="1"/>
  <c r="AT79" s="1"/>
  <c r="K79"/>
  <c r="P80" s="1"/>
  <c r="W80" s="1"/>
  <c r="AT80" s="1"/>
  <c r="AN76"/>
  <c r="U76"/>
  <c r="AJ76" s="1"/>
  <c r="P76"/>
  <c r="W76" s="1"/>
  <c r="AT76" s="1"/>
  <c r="K76"/>
  <c r="P77" s="1"/>
  <c r="W77" s="1"/>
  <c r="AT77" s="1"/>
  <c r="AN73"/>
  <c r="U73"/>
  <c r="AJ73" s="1"/>
  <c r="P73"/>
  <c r="W73" s="1"/>
  <c r="AT73" s="1"/>
  <c r="K73"/>
  <c r="P74" s="1"/>
  <c r="W74" s="1"/>
  <c r="AT74" s="1"/>
  <c r="AP64"/>
  <c r="AN67"/>
  <c r="U67"/>
  <c r="AJ67" s="1"/>
  <c r="P67"/>
  <c r="W67" s="1"/>
  <c r="AT67" s="1"/>
  <c r="K67"/>
  <c r="P68" s="1"/>
  <c r="W68" s="1"/>
  <c r="AT68" s="1"/>
  <c r="AN64"/>
  <c r="U64"/>
  <c r="AJ64" s="1"/>
  <c r="P64"/>
  <c r="W64" s="1"/>
  <c r="AT64" s="1"/>
  <c r="K64"/>
  <c r="P65" s="1"/>
  <c r="W65" s="1"/>
  <c r="AT65" s="1"/>
  <c r="AN61"/>
  <c r="U61"/>
  <c r="AJ61" s="1"/>
  <c r="P61"/>
  <c r="W61" s="1"/>
  <c r="AT61" s="1"/>
  <c r="K61"/>
  <c r="P62" s="1"/>
  <c r="W62" s="1"/>
  <c r="AT62" s="1"/>
  <c r="AN58"/>
  <c r="U58"/>
  <c r="AJ58" s="1"/>
  <c r="P58"/>
  <c r="W58" s="1"/>
  <c r="AT58" s="1"/>
  <c r="K58"/>
  <c r="P59" s="1"/>
  <c r="W59" s="1"/>
  <c r="AT59" s="1"/>
  <c r="AP51"/>
  <c r="AN51"/>
  <c r="U51"/>
  <c r="AJ51" s="1"/>
  <c r="P51"/>
  <c r="W51" s="1"/>
  <c r="AT51" s="1"/>
  <c r="K51"/>
  <c r="P52" s="1"/>
  <c r="W52" s="1"/>
  <c r="AT52" s="1"/>
  <c r="AP48"/>
  <c r="AN48"/>
  <c r="U48"/>
  <c r="AJ48" s="1"/>
  <c r="P48"/>
  <c r="W48" s="1"/>
  <c r="AT48" s="1"/>
  <c r="K48"/>
  <c r="P49" s="1"/>
  <c r="W49" s="1"/>
  <c r="AT49" s="1"/>
  <c r="AN45"/>
  <c r="U45"/>
  <c r="AJ45" s="1"/>
  <c r="P45"/>
  <c r="W45" s="1"/>
  <c r="AT45" s="1"/>
  <c r="K45"/>
  <c r="P46" s="1"/>
  <c r="W46" s="1"/>
  <c r="AT46" s="1"/>
  <c r="AW72" i="16" l="1"/>
  <c r="AW75"/>
  <c r="AQ72"/>
  <c r="AR72" s="1"/>
  <c r="AP75" s="1"/>
  <c r="AV72"/>
  <c r="AQ75"/>
  <c r="AV75"/>
  <c r="AW66"/>
  <c r="AQ66"/>
  <c r="AV66"/>
  <c r="AW63"/>
  <c r="AQ63"/>
  <c r="AR63" s="1"/>
  <c r="AP66" s="1"/>
  <c r="AV63"/>
  <c r="AV57"/>
  <c r="AQ57"/>
  <c r="AQ54"/>
  <c r="AR54" s="1"/>
  <c r="AP57" s="1"/>
  <c r="AV54"/>
  <c r="AW54"/>
  <c r="AQ47"/>
  <c r="AV47"/>
  <c r="AW47"/>
  <c r="AQ44"/>
  <c r="AV44"/>
  <c r="AW44"/>
  <c r="AV41"/>
  <c r="AW41"/>
  <c r="AQ41"/>
  <c r="AW38"/>
  <c r="AQ38"/>
  <c r="AR38" s="1"/>
  <c r="AP41" s="1"/>
  <c r="AV38"/>
  <c r="AQ32"/>
  <c r="AV32"/>
  <c r="AW32"/>
  <c r="AW29"/>
  <c r="AQ29"/>
  <c r="AR29" s="1"/>
  <c r="AP32" s="1"/>
  <c r="AV29"/>
  <c r="AW14"/>
  <c r="AQ14"/>
  <c r="AV14"/>
  <c r="AW20"/>
  <c r="AV11"/>
  <c r="AW11"/>
  <c r="AQ11"/>
  <c r="AR11" s="1"/>
  <c r="AP14" s="1"/>
  <c r="AQ20"/>
  <c r="AV20"/>
  <c r="AV23"/>
  <c r="AQ23"/>
  <c r="AW23"/>
  <c r="AQ115" i="15"/>
  <c r="AV115"/>
  <c r="AW115"/>
  <c r="AW112"/>
  <c r="AQ112"/>
  <c r="AV112"/>
  <c r="AW109"/>
  <c r="AV103"/>
  <c r="AW103"/>
  <c r="AQ103"/>
  <c r="AR103" s="1"/>
  <c r="AQ109"/>
  <c r="AV109"/>
  <c r="AV97"/>
  <c r="AQ97"/>
  <c r="AR97" s="1"/>
  <c r="AP100" s="1"/>
  <c r="AW100"/>
  <c r="AQ100"/>
  <c r="AV100"/>
  <c r="AW97"/>
  <c r="AQ91"/>
  <c r="AR91" s="1"/>
  <c r="AV91"/>
  <c r="AW91"/>
  <c r="AQ88"/>
  <c r="AV88"/>
  <c r="AR88"/>
  <c r="AW88"/>
  <c r="AW79"/>
  <c r="AW85"/>
  <c r="AV79"/>
  <c r="AQ79"/>
  <c r="AR79" s="1"/>
  <c r="AQ85"/>
  <c r="AV85"/>
  <c r="AV73"/>
  <c r="AQ73"/>
  <c r="AR73" s="1"/>
  <c r="AP76" s="1"/>
  <c r="AW76"/>
  <c r="AQ76"/>
  <c r="AV76"/>
  <c r="AW73"/>
  <c r="AW67"/>
  <c r="AV64"/>
  <c r="AW64"/>
  <c r="AQ64"/>
  <c r="AR64" s="1"/>
  <c r="AP67" s="1"/>
  <c r="AQ67"/>
  <c r="AV67"/>
  <c r="AQ58"/>
  <c r="AR58" s="1"/>
  <c r="AP61" s="1"/>
  <c r="AV58"/>
  <c r="AW61"/>
  <c r="AV61"/>
  <c r="AQ61"/>
  <c r="AW58"/>
  <c r="AQ51"/>
  <c r="AV51"/>
  <c r="AR51"/>
  <c r="AW51"/>
  <c r="AW48"/>
  <c r="AQ48"/>
  <c r="AR48" s="1"/>
  <c r="AV48"/>
  <c r="AQ45"/>
  <c r="AV45"/>
  <c r="AW45"/>
  <c r="AR14" i="16" l="1"/>
  <c r="AR32"/>
  <c r="AR41"/>
  <c r="AP44" s="1"/>
  <c r="AR44" s="1"/>
  <c r="AP47" s="1"/>
  <c r="AR47" s="1"/>
  <c r="AR57"/>
  <c r="AR66"/>
  <c r="AR75"/>
  <c r="AP78" s="1"/>
  <c r="AR78" s="1"/>
  <c r="AP81" s="1"/>
  <c r="AR81" s="1"/>
  <c r="AR20"/>
  <c r="AP23" s="1"/>
  <c r="AR23" s="1"/>
  <c r="AR109" i="15"/>
  <c r="AP112" s="1"/>
  <c r="AR112" s="1"/>
  <c r="AP115" s="1"/>
  <c r="AR115" s="1"/>
  <c r="AR100"/>
  <c r="AR85"/>
  <c r="AR76"/>
  <c r="AR67"/>
  <c r="AR61"/>
  <c r="AN42"/>
  <c r="U42"/>
  <c r="AJ42" s="1"/>
  <c r="P42"/>
  <c r="W42" s="1"/>
  <c r="AT42" s="1"/>
  <c r="K42"/>
  <c r="P43" s="1"/>
  <c r="W43" s="1"/>
  <c r="AT43" s="1"/>
  <c r="AN35"/>
  <c r="U35"/>
  <c r="AJ35" s="1"/>
  <c r="P35"/>
  <c r="W35" s="1"/>
  <c r="AT35" s="1"/>
  <c r="K35"/>
  <c r="P36" s="1"/>
  <c r="W36" s="1"/>
  <c r="AT36" s="1"/>
  <c r="W117" i="14"/>
  <c r="AN117"/>
  <c r="AM117"/>
  <c r="AL117"/>
  <c r="AK117"/>
  <c r="AJ117"/>
  <c r="AC117"/>
  <c r="P117"/>
  <c r="N117"/>
  <c r="M117"/>
  <c r="K117"/>
  <c r="J117"/>
  <c r="I117"/>
  <c r="H117"/>
  <c r="G117"/>
  <c r="F117"/>
  <c r="P34" i="12"/>
  <c r="AN32" i="15"/>
  <c r="U32"/>
  <c r="AJ32" s="1"/>
  <c r="P32"/>
  <c r="W32" s="1"/>
  <c r="AT32" s="1"/>
  <c r="K32"/>
  <c r="P33" s="1"/>
  <c r="W33" s="1"/>
  <c r="AT33" s="1"/>
  <c r="AN29"/>
  <c r="U29"/>
  <c r="AJ29" s="1"/>
  <c r="P29"/>
  <c r="W29" s="1"/>
  <c r="AT29" s="1"/>
  <c r="K29"/>
  <c r="P30" s="1"/>
  <c r="W30" s="1"/>
  <c r="AT30" s="1"/>
  <c r="AP23"/>
  <c r="AN23"/>
  <c r="U23"/>
  <c r="AJ23" s="1"/>
  <c r="P23"/>
  <c r="W23" s="1"/>
  <c r="AT23" s="1"/>
  <c r="K23"/>
  <c r="P24" s="1"/>
  <c r="W24" s="1"/>
  <c r="AT24" s="1"/>
  <c r="AP20"/>
  <c r="AN20"/>
  <c r="U20"/>
  <c r="AJ20" s="1"/>
  <c r="P20"/>
  <c r="W20" s="1"/>
  <c r="AT20" s="1"/>
  <c r="K20"/>
  <c r="P21" s="1"/>
  <c r="W21" s="1"/>
  <c r="AT21" s="1"/>
  <c r="AN17"/>
  <c r="U17"/>
  <c r="AJ17" s="1"/>
  <c r="P17"/>
  <c r="W17" s="1"/>
  <c r="AT17" s="1"/>
  <c r="K17"/>
  <c r="P18" s="1"/>
  <c r="W18" s="1"/>
  <c r="AT18" s="1"/>
  <c r="AN11"/>
  <c r="U11"/>
  <c r="AJ11" s="1"/>
  <c r="P11"/>
  <c r="W11" s="1"/>
  <c r="AT11" s="1"/>
  <c r="K11"/>
  <c r="P12" s="1"/>
  <c r="W12" s="1"/>
  <c r="AT12" s="1"/>
  <c r="AN84" i="14"/>
  <c r="U84"/>
  <c r="AJ84" s="1"/>
  <c r="P84"/>
  <c r="W84" s="1"/>
  <c r="AT84" s="1"/>
  <c r="K84"/>
  <c r="P85" s="1"/>
  <c r="W85" s="1"/>
  <c r="AT85" s="1"/>
  <c r="AN108"/>
  <c r="U108"/>
  <c r="AJ108" s="1"/>
  <c r="P108"/>
  <c r="W108" s="1"/>
  <c r="AT108" s="1"/>
  <c r="K108"/>
  <c r="P109" s="1"/>
  <c r="W109" s="1"/>
  <c r="AT109" s="1"/>
  <c r="AN105"/>
  <c r="U105"/>
  <c r="AJ105" s="1"/>
  <c r="P105"/>
  <c r="W105" s="1"/>
  <c r="AT105" s="1"/>
  <c r="K105"/>
  <c r="P106" s="1"/>
  <c r="W106" s="1"/>
  <c r="AT106" s="1"/>
  <c r="AN99"/>
  <c r="U99"/>
  <c r="AJ99" s="1"/>
  <c r="P99"/>
  <c r="W99" s="1"/>
  <c r="AT99" s="1"/>
  <c r="K99"/>
  <c r="P100" s="1"/>
  <c r="W100" s="1"/>
  <c r="AT100" s="1"/>
  <c r="AN96"/>
  <c r="U96"/>
  <c r="AJ96" s="1"/>
  <c r="P96"/>
  <c r="W96" s="1"/>
  <c r="AT96" s="1"/>
  <c r="K96"/>
  <c r="P97" s="1"/>
  <c r="W97" s="1"/>
  <c r="AT97" s="1"/>
  <c r="AN90"/>
  <c r="U90"/>
  <c r="AJ90" s="1"/>
  <c r="P90"/>
  <c r="W90" s="1"/>
  <c r="AT90" s="1"/>
  <c r="K90"/>
  <c r="P91" s="1"/>
  <c r="W91" s="1"/>
  <c r="AT91" s="1"/>
  <c r="AN87"/>
  <c r="U87"/>
  <c r="AJ87" s="1"/>
  <c r="P87"/>
  <c r="W87" s="1"/>
  <c r="AT87" s="1"/>
  <c r="K87"/>
  <c r="P88" s="1"/>
  <c r="W88" s="1"/>
  <c r="AT88" s="1"/>
  <c r="P19" i="12"/>
  <c r="AN81" i="14"/>
  <c r="U81"/>
  <c r="AJ81" s="1"/>
  <c r="P81"/>
  <c r="W81" s="1"/>
  <c r="AT81" s="1"/>
  <c r="K81"/>
  <c r="P82" s="1"/>
  <c r="W82" s="1"/>
  <c r="AT82" s="1"/>
  <c r="AN78"/>
  <c r="U78"/>
  <c r="AJ78" s="1"/>
  <c r="P78"/>
  <c r="W78" s="1"/>
  <c r="AT78" s="1"/>
  <c r="K78"/>
  <c r="P79" s="1"/>
  <c r="W79" s="1"/>
  <c r="AT79" s="1"/>
  <c r="AN75"/>
  <c r="U75"/>
  <c r="AJ75" s="1"/>
  <c r="P75"/>
  <c r="W75" s="1"/>
  <c r="AT75" s="1"/>
  <c r="K75"/>
  <c r="P76" s="1"/>
  <c r="W76" s="1"/>
  <c r="AT76" s="1"/>
  <c r="AN72"/>
  <c r="U72"/>
  <c r="AJ72" s="1"/>
  <c r="P72"/>
  <c r="W72" s="1"/>
  <c r="AT72" s="1"/>
  <c r="K72"/>
  <c r="P73" s="1"/>
  <c r="W73" s="1"/>
  <c r="AT73" s="1"/>
  <c r="AN65"/>
  <c r="U65"/>
  <c r="AJ65" s="1"/>
  <c r="P65"/>
  <c r="W65" s="1"/>
  <c r="AT65" s="1"/>
  <c r="K65"/>
  <c r="P66" s="1"/>
  <c r="W66" s="1"/>
  <c r="AT66" s="1"/>
  <c r="AN62"/>
  <c r="U62"/>
  <c r="AJ62" s="1"/>
  <c r="P62"/>
  <c r="W62" s="1"/>
  <c r="AT62" s="1"/>
  <c r="K62"/>
  <c r="P63" s="1"/>
  <c r="W63" s="1"/>
  <c r="AT63" s="1"/>
  <c r="AN55"/>
  <c r="U55"/>
  <c r="AJ55" s="1"/>
  <c r="P55"/>
  <c r="W55" s="1"/>
  <c r="AT55" s="1"/>
  <c r="K55"/>
  <c r="P56" s="1"/>
  <c r="W56" s="1"/>
  <c r="AT56" s="1"/>
  <c r="AN52"/>
  <c r="U52"/>
  <c r="AJ52" s="1"/>
  <c r="P52"/>
  <c r="W52" s="1"/>
  <c r="AT52" s="1"/>
  <c r="K52"/>
  <c r="P53" s="1"/>
  <c r="W53" s="1"/>
  <c r="AT53" s="1"/>
  <c r="K46"/>
  <c r="P47" s="1"/>
  <c r="W47" s="1"/>
  <c r="AT47" s="1"/>
  <c r="K43"/>
  <c r="P44" s="1"/>
  <c r="W44" s="1"/>
  <c r="AT44" s="1"/>
  <c r="K40"/>
  <c r="P41" s="1"/>
  <c r="W41" s="1"/>
  <c r="AT41" s="1"/>
  <c r="K37"/>
  <c r="P38" s="1"/>
  <c r="W38" s="1"/>
  <c r="AT38" s="1"/>
  <c r="K31"/>
  <c r="P32" s="1"/>
  <c r="K28"/>
  <c r="P29" s="1"/>
  <c r="K25"/>
  <c r="P26" s="1"/>
  <c r="K22"/>
  <c r="P23" s="1"/>
  <c r="K16"/>
  <c r="P17" s="1"/>
  <c r="K10"/>
  <c r="P11" s="1"/>
  <c r="AN46"/>
  <c r="U46"/>
  <c r="AJ46" s="1"/>
  <c r="P46"/>
  <c r="W46" s="1"/>
  <c r="AT46" s="1"/>
  <c r="AN43"/>
  <c r="U43"/>
  <c r="AJ43" s="1"/>
  <c r="P43"/>
  <c r="W43" s="1"/>
  <c r="AT43" s="1"/>
  <c r="AQ42" i="15" l="1"/>
  <c r="AV42"/>
  <c r="AR42"/>
  <c r="AP45" s="1"/>
  <c r="AR45" s="1"/>
  <c r="AW42"/>
  <c r="AQ35"/>
  <c r="AV35"/>
  <c r="AW35"/>
  <c r="AQ32"/>
  <c r="AV32"/>
  <c r="AW32"/>
  <c r="AQ29"/>
  <c r="AV29"/>
  <c r="AR29"/>
  <c r="AP32" s="1"/>
  <c r="AW29"/>
  <c r="AQ23"/>
  <c r="AR23" s="1"/>
  <c r="AV23"/>
  <c r="AW23"/>
  <c r="AQ20"/>
  <c r="AR20" s="1"/>
  <c r="AV20"/>
  <c r="AW20"/>
  <c r="AW17"/>
  <c r="AQ17"/>
  <c r="AR17" s="1"/>
  <c r="AV17"/>
  <c r="AW11"/>
  <c r="AQ11"/>
  <c r="AV11"/>
  <c r="AW84" i="14"/>
  <c r="AQ84"/>
  <c r="AR84" s="1"/>
  <c r="AV84"/>
  <c r="AQ108"/>
  <c r="AV108"/>
  <c r="AW108"/>
  <c r="AW105"/>
  <c r="AQ105"/>
  <c r="AR105" s="1"/>
  <c r="AV105"/>
  <c r="AW99"/>
  <c r="AQ99"/>
  <c r="AV99"/>
  <c r="AW96"/>
  <c r="AQ96"/>
  <c r="AV96"/>
  <c r="AQ90"/>
  <c r="AR90" s="1"/>
  <c r="AV90"/>
  <c r="AW90"/>
  <c r="AW87"/>
  <c r="AQ87"/>
  <c r="AR87" s="1"/>
  <c r="AV87"/>
  <c r="AQ81"/>
  <c r="AR81" s="1"/>
  <c r="AV81"/>
  <c r="AW81"/>
  <c r="AW78"/>
  <c r="AQ78"/>
  <c r="AR78" s="1"/>
  <c r="AV78"/>
  <c r="AW75"/>
  <c r="AQ75"/>
  <c r="AR75" s="1"/>
  <c r="AV75"/>
  <c r="AW72"/>
  <c r="AQ72"/>
  <c r="AR72" s="1"/>
  <c r="AV72"/>
  <c r="AW65"/>
  <c r="AQ65"/>
  <c r="AV65"/>
  <c r="AQ62"/>
  <c r="AV62"/>
  <c r="AR62"/>
  <c r="AP65" s="1"/>
  <c r="AW62"/>
  <c r="AV52"/>
  <c r="AQ52"/>
  <c r="AR52" s="1"/>
  <c r="AP55" s="1"/>
  <c r="AW55"/>
  <c r="AQ55"/>
  <c r="AV55"/>
  <c r="AW52"/>
  <c r="AW46"/>
  <c r="AV46"/>
  <c r="AQ46"/>
  <c r="AV43"/>
  <c r="AQ43"/>
  <c r="AW43"/>
  <c r="AN40"/>
  <c r="U40"/>
  <c r="AJ40" s="1"/>
  <c r="P40"/>
  <c r="W40" s="1"/>
  <c r="AT40" s="1"/>
  <c r="AN37"/>
  <c r="U37"/>
  <c r="AJ37" s="1"/>
  <c r="P37"/>
  <c r="W37" s="1"/>
  <c r="AT37" s="1"/>
  <c r="AN31"/>
  <c r="U31"/>
  <c r="AJ31" s="1"/>
  <c r="P31"/>
  <c r="W31" s="1"/>
  <c r="AT31" s="1"/>
  <c r="AN28"/>
  <c r="U28"/>
  <c r="AJ28" s="1"/>
  <c r="P28"/>
  <c r="W28" s="1"/>
  <c r="AT28" s="1"/>
  <c r="P25"/>
  <c r="W25" s="1"/>
  <c r="AT25" s="1"/>
  <c r="P22"/>
  <c r="W22" s="1"/>
  <c r="AT22" s="1"/>
  <c r="P16"/>
  <c r="AN25"/>
  <c r="U25"/>
  <c r="AJ25" s="1"/>
  <c r="AN22"/>
  <c r="U22"/>
  <c r="AJ22" s="1"/>
  <c r="AR32" i="15" l="1"/>
  <c r="AP35" s="1"/>
  <c r="AR35" s="1"/>
  <c r="AR11"/>
  <c r="AP108" i="14"/>
  <c r="AR108" s="1"/>
  <c r="AR65"/>
  <c r="AP96" s="1"/>
  <c r="AR96" s="1"/>
  <c r="AP99" s="1"/>
  <c r="AR99" s="1"/>
  <c r="AR55"/>
  <c r="AW40"/>
  <c r="AV37"/>
  <c r="AQ37"/>
  <c r="AR37" s="1"/>
  <c r="AP40" s="1"/>
  <c r="AV40"/>
  <c r="AQ40"/>
  <c r="AR40" s="1"/>
  <c r="AP43" s="1"/>
  <c r="AR43" s="1"/>
  <c r="AP46" s="1"/>
  <c r="AR46" s="1"/>
  <c r="AW37"/>
  <c r="AV31"/>
  <c r="AQ31"/>
  <c r="AW31"/>
  <c r="AW28"/>
  <c r="AV28"/>
  <c r="AQ28"/>
  <c r="AV25"/>
  <c r="AW25"/>
  <c r="AQ25"/>
  <c r="AV22"/>
  <c r="AQ22"/>
  <c r="AW22"/>
  <c r="AN16"/>
  <c r="U16"/>
  <c r="AJ16" s="1"/>
  <c r="W16"/>
  <c r="AT16" s="1"/>
  <c r="AV16" l="1"/>
  <c r="AQ16"/>
  <c r="AW16"/>
  <c r="AN13"/>
  <c r="U13"/>
  <c r="AJ13" s="1"/>
  <c r="P13"/>
  <c r="K13"/>
  <c r="P14" s="1"/>
  <c r="U10"/>
  <c r="AJ10" s="1"/>
  <c r="AN10"/>
  <c r="P10"/>
  <c r="W10" s="1"/>
  <c r="W13" l="1"/>
  <c r="AT13" s="1"/>
  <c r="AW13"/>
  <c r="AV13"/>
  <c r="AQ13"/>
  <c r="AT10"/>
  <c r="AV10"/>
  <c r="AQ10"/>
  <c r="AR10" s="1"/>
  <c r="AP13" s="1"/>
  <c r="AW10"/>
  <c r="AR13" l="1"/>
  <c r="AP16" s="1"/>
  <c r="AR16" s="1"/>
  <c r="AR22" s="1"/>
  <c r="AP25" s="1"/>
  <c r="AR25" s="1"/>
  <c r="AP28" s="1"/>
  <c r="AR28" s="1"/>
  <c r="AP31" s="1"/>
  <c r="AR31" s="1"/>
  <c r="K34" i="12"/>
  <c r="AR34"/>
  <c r="AO34"/>
  <c r="AN34"/>
  <c r="U34"/>
  <c r="AJ34" s="1"/>
  <c r="W34"/>
  <c r="AV34" s="1"/>
  <c r="AY34" l="1"/>
  <c r="AX34"/>
  <c r="AT34"/>
  <c r="AU34" s="1"/>
  <c r="AL28" l="1"/>
  <c r="AK28"/>
  <c r="AG28"/>
  <c r="AC28"/>
  <c r="AQ28" s="1"/>
  <c r="P28"/>
  <c r="U28" s="1"/>
  <c r="AP28" s="1"/>
  <c r="K28"/>
  <c r="AL25"/>
  <c r="AK25"/>
  <c r="AG25"/>
  <c r="AC25"/>
  <c r="AM25" s="1"/>
  <c r="P25"/>
  <c r="U25" s="1"/>
  <c r="AP25" s="1"/>
  <c r="K25"/>
  <c r="AL22"/>
  <c r="AK22"/>
  <c r="AG22"/>
  <c r="AC22"/>
  <c r="AM22" s="1"/>
  <c r="P22"/>
  <c r="U22" s="1"/>
  <c r="AP22" s="1"/>
  <c r="K22"/>
  <c r="AL19"/>
  <c r="AK19"/>
  <c r="AG19"/>
  <c r="AC19"/>
  <c r="AM19" s="1"/>
  <c r="U19"/>
  <c r="AP19" s="1"/>
  <c r="K19"/>
  <c r="AL16"/>
  <c r="AK16"/>
  <c r="AG16"/>
  <c r="AC16"/>
  <c r="AM16" s="1"/>
  <c r="P16"/>
  <c r="U16" s="1"/>
  <c r="AP16" s="1"/>
  <c r="K16"/>
  <c r="AL13"/>
  <c r="AK13"/>
  <c r="AG13"/>
  <c r="AC13"/>
  <c r="AQ13" s="1"/>
  <c r="P13"/>
  <c r="U13" s="1"/>
  <c r="AP13" s="1"/>
  <c r="K13"/>
  <c r="AL10"/>
  <c r="AK10"/>
  <c r="AG10"/>
  <c r="AC10"/>
  <c r="AM10" s="1"/>
  <c r="P10"/>
  <c r="U10" s="1"/>
  <c r="AP10" s="1"/>
  <c r="K10"/>
  <c r="AL28" i="11"/>
  <c r="AK28"/>
  <c r="AG28"/>
  <c r="AC28"/>
  <c r="AQ28" s="1"/>
  <c r="P28"/>
  <c r="U28" s="1"/>
  <c r="AP28" s="1"/>
  <c r="K28"/>
  <c r="AL25"/>
  <c r="AK25"/>
  <c r="AG25"/>
  <c r="AC25"/>
  <c r="AM25" s="1"/>
  <c r="P25"/>
  <c r="U25" s="1"/>
  <c r="AP25" s="1"/>
  <c r="K25"/>
  <c r="AL22"/>
  <c r="AK22"/>
  <c r="AG22"/>
  <c r="AC22"/>
  <c r="AQ22" s="1"/>
  <c r="P22"/>
  <c r="U22" s="1"/>
  <c r="AP22" s="1"/>
  <c r="K22"/>
  <c r="AL19"/>
  <c r="AK19"/>
  <c r="AG19"/>
  <c r="AC19"/>
  <c r="AQ19" s="1"/>
  <c r="P19"/>
  <c r="U19" s="1"/>
  <c r="AP19" s="1"/>
  <c r="K19"/>
  <c r="AL16"/>
  <c r="AK16"/>
  <c r="AG16"/>
  <c r="AC16"/>
  <c r="AQ16" s="1"/>
  <c r="P16"/>
  <c r="U16" s="1"/>
  <c r="AP16" s="1"/>
  <c r="K16"/>
  <c r="AL67" i="10"/>
  <c r="AK67"/>
  <c r="AG67"/>
  <c r="AC67"/>
  <c r="AQ67" s="1"/>
  <c r="P67"/>
  <c r="U67" s="1"/>
  <c r="AP67" s="1"/>
  <c r="K67"/>
  <c r="AK13" i="11"/>
  <c r="AG13"/>
  <c r="AC13"/>
  <c r="AQ13" s="1"/>
  <c r="P13"/>
  <c r="U13" s="1"/>
  <c r="AP13" s="1"/>
  <c r="K13"/>
  <c r="AK10"/>
  <c r="AG10"/>
  <c r="AC10"/>
  <c r="AQ10" s="1"/>
  <c r="P10"/>
  <c r="U10" s="1"/>
  <c r="AP10" s="1"/>
  <c r="K10"/>
  <c r="AK64" i="10"/>
  <c r="AG64"/>
  <c r="AC64"/>
  <c r="AQ64" s="1"/>
  <c r="P64"/>
  <c r="U64" s="1"/>
  <c r="AP64" s="1"/>
  <c r="K64"/>
  <c r="AK61"/>
  <c r="AG61"/>
  <c r="AC61"/>
  <c r="AQ61" s="1"/>
  <c r="P61"/>
  <c r="U61" s="1"/>
  <c r="AP61" s="1"/>
  <c r="K61"/>
  <c r="K10"/>
  <c r="P10"/>
  <c r="U10"/>
  <c r="AC10"/>
  <c r="AG10"/>
  <c r="AK10"/>
  <c r="AM10"/>
  <c r="AN10"/>
  <c r="AP10"/>
  <c r="AQ10"/>
  <c r="AR10"/>
  <c r="K13"/>
  <c r="P13"/>
  <c r="U13"/>
  <c r="AC13"/>
  <c r="AG13"/>
  <c r="AK13"/>
  <c r="AL13"/>
  <c r="AM13"/>
  <c r="AP13"/>
  <c r="AQ13"/>
  <c r="AR13"/>
  <c r="K16"/>
  <c r="P16"/>
  <c r="U16" s="1"/>
  <c r="AP16" s="1"/>
  <c r="AC16"/>
  <c r="AM16" s="1"/>
  <c r="AG16"/>
  <c r="AK16"/>
  <c r="AQ16"/>
  <c r="K19"/>
  <c r="P19"/>
  <c r="U19" s="1"/>
  <c r="AP19" s="1"/>
  <c r="AC19"/>
  <c r="AG19"/>
  <c r="AK19"/>
  <c r="AM19"/>
  <c r="AQ19"/>
  <c r="AR19"/>
  <c r="K22"/>
  <c r="P22"/>
  <c r="U22" s="1"/>
  <c r="AP22" s="1"/>
  <c r="AC22"/>
  <c r="AG22"/>
  <c r="AK22"/>
  <c r="AM22"/>
  <c r="AQ22"/>
  <c r="AR22"/>
  <c r="K25"/>
  <c r="P25"/>
  <c r="U25" s="1"/>
  <c r="AP25" s="1"/>
  <c r="AC25"/>
  <c r="AQ25" s="1"/>
  <c r="AG25"/>
  <c r="AK25"/>
  <c r="AM25"/>
  <c r="AR25"/>
  <c r="K28"/>
  <c r="P28"/>
  <c r="U28" s="1"/>
  <c r="AP28" s="1"/>
  <c r="AC28"/>
  <c r="AQ28" s="1"/>
  <c r="AG28"/>
  <c r="AK28"/>
  <c r="AM28"/>
  <c r="AR28"/>
  <c r="K31"/>
  <c r="P31"/>
  <c r="U31" s="1"/>
  <c r="AP31" s="1"/>
  <c r="AC31"/>
  <c r="AQ31" s="1"/>
  <c r="AG31"/>
  <c r="AK31"/>
  <c r="AM31"/>
  <c r="AR31"/>
  <c r="K34"/>
  <c r="P34"/>
  <c r="U34" s="1"/>
  <c r="AP34" s="1"/>
  <c r="AC34"/>
  <c r="AQ34" s="1"/>
  <c r="AG34"/>
  <c r="AK34"/>
  <c r="AM34"/>
  <c r="AR34"/>
  <c r="K40"/>
  <c r="P40"/>
  <c r="U40" s="1"/>
  <c r="AP40" s="1"/>
  <c r="AC40"/>
  <c r="AQ40" s="1"/>
  <c r="AG40"/>
  <c r="AK40"/>
  <c r="AM40"/>
  <c r="AR40"/>
  <c r="K43"/>
  <c r="P43"/>
  <c r="U43" s="1"/>
  <c r="AP43" s="1"/>
  <c r="AC43"/>
  <c r="AQ43" s="1"/>
  <c r="AG43"/>
  <c r="AK43"/>
  <c r="AM43"/>
  <c r="AR43"/>
  <c r="K46"/>
  <c r="P46"/>
  <c r="U46" s="1"/>
  <c r="AP46" s="1"/>
  <c r="AC46"/>
  <c r="AQ46" s="1"/>
  <c r="AG46"/>
  <c r="AK46"/>
  <c r="AM46"/>
  <c r="AR46"/>
  <c r="K52"/>
  <c r="P52"/>
  <c r="U52" s="1"/>
  <c r="AP52" s="1"/>
  <c r="AC52"/>
  <c r="AQ52" s="1"/>
  <c r="AG52"/>
  <c r="AK52"/>
  <c r="AM52"/>
  <c r="AR52"/>
  <c r="K55"/>
  <c r="P55"/>
  <c r="U55" s="1"/>
  <c r="AP55" s="1"/>
  <c r="AC55"/>
  <c r="AQ55" s="1"/>
  <c r="AG55"/>
  <c r="AK55"/>
  <c r="AM55"/>
  <c r="AR55"/>
  <c r="AK34" i="9"/>
  <c r="AG34"/>
  <c r="AC34"/>
  <c r="AQ34" s="1"/>
  <c r="P34"/>
  <c r="U34" s="1"/>
  <c r="AP34" s="1"/>
  <c r="K34"/>
  <c r="AK31"/>
  <c r="AG31"/>
  <c r="AC31"/>
  <c r="AM31" s="1"/>
  <c r="P31"/>
  <c r="U31" s="1"/>
  <c r="AP31" s="1"/>
  <c r="K31"/>
  <c r="AK28"/>
  <c r="AG28"/>
  <c r="AC28"/>
  <c r="AQ28" s="1"/>
  <c r="P28"/>
  <c r="U28" s="1"/>
  <c r="AP28" s="1"/>
  <c r="K28"/>
  <c r="AK25"/>
  <c r="AG25"/>
  <c r="AC25"/>
  <c r="AQ25" s="1"/>
  <c r="P25"/>
  <c r="U25" s="1"/>
  <c r="AP25" s="1"/>
  <c r="K25"/>
  <c r="AK22"/>
  <c r="AG22"/>
  <c r="AC22"/>
  <c r="AM22" s="1"/>
  <c r="AN22" s="1"/>
  <c r="AL25" s="1"/>
  <c r="P22"/>
  <c r="U22" s="1"/>
  <c r="AP22" s="1"/>
  <c r="K22"/>
  <c r="AK16"/>
  <c r="AG16"/>
  <c r="AC16"/>
  <c r="AQ16" s="1"/>
  <c r="P16"/>
  <c r="U16" s="1"/>
  <c r="AP16" s="1"/>
  <c r="K16"/>
  <c r="AK13"/>
  <c r="AG13"/>
  <c r="AC13"/>
  <c r="AQ13" s="1"/>
  <c r="P13"/>
  <c r="U13" s="1"/>
  <c r="AP13" s="1"/>
  <c r="K13"/>
  <c r="AR13" l="1"/>
  <c r="AM13"/>
  <c r="AR28" i="12"/>
  <c r="AM28"/>
  <c r="AN28" s="1"/>
  <c r="AQ25"/>
  <c r="AR25"/>
  <c r="AQ22"/>
  <c r="AR22"/>
  <c r="AN22"/>
  <c r="AN25"/>
  <c r="AQ19"/>
  <c r="AR19"/>
  <c r="AN19"/>
  <c r="AQ16"/>
  <c r="AR16"/>
  <c r="AN16"/>
  <c r="AR13"/>
  <c r="AM13"/>
  <c r="AN13" s="1"/>
  <c r="AQ10"/>
  <c r="AR10"/>
  <c r="AN10"/>
  <c r="AR28" i="11"/>
  <c r="AM28"/>
  <c r="AN28" s="1"/>
  <c r="AQ25"/>
  <c r="AR25"/>
  <c r="AN25"/>
  <c r="AR22"/>
  <c r="AM22"/>
  <c r="AN22" s="1"/>
  <c r="AR19"/>
  <c r="AM19"/>
  <c r="AN19" s="1"/>
  <c r="AR16"/>
  <c r="AM16"/>
  <c r="AN16" s="1"/>
  <c r="AR67" i="10"/>
  <c r="AM67"/>
  <c r="AN67" s="1"/>
  <c r="AN13"/>
  <c r="AL16" s="1"/>
  <c r="AN16" s="1"/>
  <c r="AL19" s="1"/>
  <c r="AN19" s="1"/>
  <c r="AL22" s="1"/>
  <c r="AN22" s="1"/>
  <c r="AL25" s="1"/>
  <c r="AN25" s="1"/>
  <c r="AL28" s="1"/>
  <c r="AN28" s="1"/>
  <c r="AL31" s="1"/>
  <c r="AN31" s="1"/>
  <c r="AL34" s="1"/>
  <c r="AN34" s="1"/>
  <c r="AN40" s="1"/>
  <c r="AL43" s="1"/>
  <c r="AN43" s="1"/>
  <c r="AL46" s="1"/>
  <c r="AN46" s="1"/>
  <c r="AL55" s="1"/>
  <c r="AN55" s="1"/>
  <c r="AL64" s="1"/>
  <c r="AM10" i="11"/>
  <c r="AR10"/>
  <c r="AM13"/>
  <c r="AR13"/>
  <c r="AR64" i="10"/>
  <c r="AM64"/>
  <c r="AR61"/>
  <c r="AM61"/>
  <c r="AR16"/>
  <c r="AR34" i="9"/>
  <c r="AM34"/>
  <c r="AQ31"/>
  <c r="AR31"/>
  <c r="AR28"/>
  <c r="AM28"/>
  <c r="AR25"/>
  <c r="AM25"/>
  <c r="AN25" s="1"/>
  <c r="AL28" s="1"/>
  <c r="AR22"/>
  <c r="AQ22"/>
  <c r="AR16"/>
  <c r="AM16"/>
  <c r="AN28" l="1"/>
  <c r="AL31" s="1"/>
  <c r="AN31" s="1"/>
  <c r="AL34" s="1"/>
  <c r="AN34"/>
  <c r="AN64" i="10"/>
  <c r="AL13" i="11"/>
  <c r="AN13" s="1"/>
  <c r="AL10"/>
  <c r="AN10" s="1"/>
  <c r="AN52" i="10"/>
  <c r="AN61" s="1"/>
  <c r="AK10" i="9" l="1"/>
  <c r="AG10"/>
  <c r="AC10"/>
  <c r="P10"/>
  <c r="U10" s="1"/>
  <c r="AP10" s="1"/>
  <c r="K10"/>
  <c r="AR10" l="1"/>
  <c r="AM10"/>
  <c r="AN10" s="1"/>
  <c r="AL13" s="1"/>
  <c r="AN13" s="1"/>
  <c r="AL16" s="1"/>
  <c r="AN16" s="1"/>
  <c r="AQ10"/>
  <c r="AP21" i="34"/>
</calcChain>
</file>

<file path=xl/comments1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Q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R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sharedStrings.xml><?xml version="1.0" encoding="utf-8"?>
<sst xmlns="http://schemas.openxmlformats.org/spreadsheetml/2006/main" count="10120" uniqueCount="309">
  <si>
    <t>T1</t>
  </si>
  <si>
    <t>Turno</t>
  </si>
  <si>
    <t>Disp.</t>
  </si>
  <si>
    <t>Maq.</t>
  </si>
  <si>
    <t>M.P.</t>
  </si>
  <si>
    <t>Oper.</t>
  </si>
  <si>
    <t>Herr</t>
  </si>
  <si>
    <t>Equip.</t>
  </si>
  <si>
    <t>Otro</t>
  </si>
  <si>
    <t xml:space="preserve"> </t>
  </si>
  <si>
    <t>Hrs.</t>
  </si>
  <si>
    <t>Tot.</t>
  </si>
  <si>
    <t>Tiempo Muerto (Hrs.)</t>
  </si>
  <si>
    <t>Hora</t>
  </si>
  <si>
    <t>Prod.</t>
  </si>
  <si>
    <t>Punta</t>
  </si>
  <si>
    <t>Espe</t>
  </si>
  <si>
    <t>rada</t>
  </si>
  <si>
    <t>PNC</t>
  </si>
  <si>
    <t>Pza.</t>
  </si>
  <si>
    <t>%</t>
  </si>
  <si>
    <t>Serp</t>
  </si>
  <si>
    <t>Efic.</t>
  </si>
  <si>
    <t>PC</t>
  </si>
  <si>
    <t>Kg.</t>
  </si>
  <si>
    <t>Col.</t>
  </si>
  <si>
    <t>Plas</t>
  </si>
  <si>
    <t>Pnc</t>
  </si>
  <si>
    <t>scrap</t>
  </si>
  <si>
    <t>Estn.</t>
  </si>
  <si>
    <t>Scrap</t>
  </si>
  <si>
    <t>&lt;3%</t>
  </si>
  <si>
    <t>Fecha</t>
  </si>
  <si>
    <t>T. Justificable</t>
  </si>
  <si>
    <t>Prom</t>
  </si>
  <si>
    <t>Proces.</t>
  </si>
  <si>
    <t>Inic.</t>
  </si>
  <si>
    <t>Fin.</t>
  </si>
  <si>
    <t>Material Proces.</t>
  </si>
  <si>
    <t>Inventario MP (Kg)</t>
  </si>
  <si>
    <t>Tablero de Indicadores</t>
  </si>
  <si>
    <t>Producto</t>
  </si>
  <si>
    <t>No Conforme</t>
  </si>
  <si>
    <t>T. PNC</t>
  </si>
  <si>
    <t>Objetivo Cumplido?</t>
  </si>
  <si>
    <t>No</t>
  </si>
  <si>
    <t>Set.x</t>
  </si>
  <si>
    <t>PNC EN AREA DE PT</t>
  </si>
  <si>
    <t>PNC RC.</t>
  </si>
  <si>
    <t xml:space="preserve">PNC  </t>
  </si>
  <si>
    <t>% EF</t>
  </si>
  <si>
    <t>B20</t>
  </si>
  <si>
    <t>NO</t>
  </si>
  <si>
    <t xml:space="preserve">NO </t>
  </si>
  <si>
    <t xml:space="preserve">Conforme </t>
  </si>
  <si>
    <t xml:space="preserve">Producción </t>
  </si>
  <si>
    <t xml:space="preserve">Contenedor # </t>
  </si>
  <si>
    <t>Comida</t>
  </si>
  <si>
    <t>Produc.</t>
  </si>
  <si>
    <t>B24</t>
  </si>
  <si>
    <t xml:space="preserve">FECHA </t>
  </si>
  <si>
    <t xml:space="preserve">CANTIDAD </t>
  </si>
  <si>
    <t xml:space="preserve">MAT PROC </t>
  </si>
  <si>
    <t xml:space="preserve">DIFERENCIA </t>
  </si>
  <si>
    <t>Nº</t>
  </si>
  <si>
    <t xml:space="preserve">CONT </t>
  </si>
  <si>
    <t>JULIO 2012</t>
  </si>
  <si>
    <t xml:space="preserve">Fernando </t>
  </si>
  <si>
    <t>SE UTILIZO</t>
  </si>
  <si>
    <t xml:space="preserve">ENTREGAS </t>
  </si>
  <si>
    <t>B39</t>
  </si>
  <si>
    <t>B40</t>
  </si>
  <si>
    <t xml:space="preserve">Rodrigo </t>
  </si>
  <si>
    <t>T2</t>
  </si>
  <si>
    <t xml:space="preserve">Benito </t>
  </si>
  <si>
    <t>Francisco</t>
  </si>
  <si>
    <t>Maquina MIR 1050 TON  Inyectora</t>
  </si>
  <si>
    <t>H-10</t>
  </si>
  <si>
    <t>B44</t>
  </si>
  <si>
    <t>B45</t>
  </si>
  <si>
    <t>B46</t>
  </si>
  <si>
    <t>B47</t>
  </si>
  <si>
    <t>B48</t>
  </si>
  <si>
    <t>B49</t>
  </si>
  <si>
    <t>B50</t>
  </si>
  <si>
    <t>B51</t>
  </si>
  <si>
    <t xml:space="preserve">Ernesto </t>
  </si>
  <si>
    <t xml:space="preserve">NO SE REPORTO PESO DEL SCRAP </t>
  </si>
  <si>
    <t xml:space="preserve">Humberto </t>
  </si>
  <si>
    <t xml:space="preserve"> +</t>
  </si>
  <si>
    <t xml:space="preserve">Alberto </t>
  </si>
  <si>
    <t>Hug0</t>
  </si>
  <si>
    <t>Oscar E.</t>
  </si>
  <si>
    <t>Luis H.</t>
  </si>
  <si>
    <t>B72</t>
  </si>
  <si>
    <t>B73</t>
  </si>
  <si>
    <t>B97</t>
  </si>
  <si>
    <t>B98</t>
  </si>
  <si>
    <t>B99</t>
  </si>
  <si>
    <t>C01</t>
  </si>
  <si>
    <t>C02</t>
  </si>
  <si>
    <t>C24</t>
  </si>
  <si>
    <t>C28</t>
  </si>
  <si>
    <t>C29</t>
  </si>
  <si>
    <t>C30</t>
  </si>
  <si>
    <t>C31</t>
  </si>
  <si>
    <t xml:space="preserve">Hugo Romero </t>
  </si>
  <si>
    <t xml:space="preserve">si </t>
  </si>
  <si>
    <t xml:space="preserve">PK26 </t>
  </si>
  <si>
    <t xml:space="preserve">VALE </t>
  </si>
  <si>
    <t xml:space="preserve">CODIGO </t>
  </si>
  <si>
    <t>M-04</t>
  </si>
  <si>
    <t>Columb</t>
  </si>
  <si>
    <t xml:space="preserve">PNC </t>
  </si>
  <si>
    <t xml:space="preserve">Oscar </t>
  </si>
  <si>
    <t>NO ,</t>
  </si>
  <si>
    <t>Cambio</t>
  </si>
  <si>
    <t>molde</t>
  </si>
  <si>
    <t>?</t>
  </si>
  <si>
    <t>PK601200</t>
  </si>
  <si>
    <t>PK601201</t>
  </si>
  <si>
    <t>Pocket</t>
  </si>
  <si>
    <t>Pro-</t>
  </si>
  <si>
    <t>Peso</t>
  </si>
  <si>
    <t>Producción</t>
  </si>
  <si>
    <t>ducto</t>
  </si>
  <si>
    <t>RH</t>
  </si>
  <si>
    <t>LH</t>
  </si>
  <si>
    <t>Conforme</t>
  </si>
  <si>
    <t>Set-</t>
  </si>
  <si>
    <t xml:space="preserve">Caja # </t>
  </si>
  <si>
    <t>PK20108</t>
  </si>
  <si>
    <t>Molde</t>
  </si>
  <si>
    <t>Set</t>
  </si>
  <si>
    <t>n/a</t>
  </si>
  <si>
    <t xml:space="preserve">SI </t>
  </si>
  <si>
    <t xml:space="preserve">Gabriel </t>
  </si>
  <si>
    <t>Ernesto</t>
  </si>
  <si>
    <t>SI</t>
  </si>
  <si>
    <t>702PK26</t>
  </si>
  <si>
    <t>PK610115</t>
  </si>
  <si>
    <t>PK620116</t>
  </si>
  <si>
    <t>PK630116</t>
  </si>
  <si>
    <t>PK640116</t>
  </si>
  <si>
    <t>PK650116</t>
  </si>
  <si>
    <t>no</t>
  </si>
  <si>
    <t>Gabriel</t>
  </si>
  <si>
    <t>Hugo</t>
  </si>
  <si>
    <t>PK660122</t>
  </si>
  <si>
    <t>PK670122</t>
  </si>
  <si>
    <t>PK680122</t>
  </si>
  <si>
    <t>50500469T-75</t>
  </si>
  <si>
    <t>50500469T-83</t>
  </si>
  <si>
    <t>50500469T-85</t>
  </si>
  <si>
    <t xml:space="preserve">Francisco </t>
  </si>
  <si>
    <t xml:space="preserve">Andres </t>
  </si>
  <si>
    <t xml:space="preserve">COB </t>
  </si>
  <si>
    <t>T3</t>
  </si>
  <si>
    <t>COB</t>
  </si>
  <si>
    <t>POCKET</t>
  </si>
  <si>
    <t>si</t>
  </si>
  <si>
    <t>PK660116</t>
  </si>
  <si>
    <t xml:space="preserve">TOTAL </t>
  </si>
  <si>
    <t>PK610206</t>
  </si>
  <si>
    <t>PK620206</t>
  </si>
  <si>
    <t>50500576T-82</t>
  </si>
  <si>
    <t>50500576T-98</t>
  </si>
  <si>
    <t>50500576T-79</t>
  </si>
  <si>
    <t>50500576T-83</t>
  </si>
  <si>
    <t>50500576T-76</t>
  </si>
  <si>
    <t>PK640212</t>
  </si>
  <si>
    <t>PK630212</t>
  </si>
  <si>
    <t>PK650212</t>
  </si>
  <si>
    <t>PK660212</t>
  </si>
  <si>
    <t>PK670220</t>
  </si>
  <si>
    <t>PK680220</t>
  </si>
  <si>
    <t>PK690220</t>
  </si>
  <si>
    <t>50500576T-70</t>
  </si>
  <si>
    <t>50500645T-84</t>
  </si>
  <si>
    <t>PK660206</t>
  </si>
  <si>
    <t>EVA</t>
  </si>
  <si>
    <t>PK6100226</t>
  </si>
  <si>
    <t>PK6110226</t>
  </si>
  <si>
    <t>PK6120226</t>
  </si>
  <si>
    <t>50500645T-94</t>
  </si>
  <si>
    <t>50500645T-88</t>
  </si>
  <si>
    <t>PK610306</t>
  </si>
  <si>
    <t xml:space="preserve">Columbus </t>
  </si>
  <si>
    <t>D40/D43</t>
  </si>
  <si>
    <t>D44</t>
  </si>
  <si>
    <t xml:space="preserve">Hugo </t>
  </si>
  <si>
    <t>PK620326</t>
  </si>
  <si>
    <t>50500474T-73</t>
  </si>
  <si>
    <t>PK630326</t>
  </si>
  <si>
    <t>50500708T-81</t>
  </si>
  <si>
    <t>PK640326</t>
  </si>
  <si>
    <t>50500708T-75</t>
  </si>
  <si>
    <t xml:space="preserve">Eva </t>
  </si>
  <si>
    <t xml:space="preserve">PC </t>
  </si>
  <si>
    <t>Francisco R</t>
  </si>
  <si>
    <t xml:space="preserve">Luis Fernando </t>
  </si>
  <si>
    <t>D84</t>
  </si>
  <si>
    <t xml:space="preserve">Enrique </t>
  </si>
  <si>
    <t xml:space="preserve">Enique </t>
  </si>
  <si>
    <t xml:space="preserve">Francisco Reyes </t>
  </si>
  <si>
    <t>Rogelio</t>
  </si>
  <si>
    <t>D82</t>
  </si>
  <si>
    <t>D98</t>
  </si>
  <si>
    <t>E01</t>
  </si>
  <si>
    <t xml:space="preserve">Luis Fernnando </t>
  </si>
  <si>
    <t>E02</t>
  </si>
  <si>
    <t>E03</t>
  </si>
  <si>
    <t>E04</t>
  </si>
  <si>
    <t>E07</t>
  </si>
  <si>
    <t>A01</t>
  </si>
  <si>
    <t>A03</t>
  </si>
  <si>
    <t>A02</t>
  </si>
  <si>
    <t xml:space="preserve">Rogelio </t>
  </si>
  <si>
    <t xml:space="preserve">LOTE </t>
  </si>
  <si>
    <t xml:space="preserve">INICIO </t>
  </si>
  <si>
    <t xml:space="preserve">TERMINO </t>
  </si>
  <si>
    <t>A-01</t>
  </si>
  <si>
    <t>A-03</t>
  </si>
  <si>
    <t>A-02</t>
  </si>
  <si>
    <t>A-11</t>
  </si>
  <si>
    <t xml:space="preserve">POLIESTIRENO ALTO IMPACTO </t>
  </si>
  <si>
    <t>A11</t>
  </si>
  <si>
    <t>A05</t>
  </si>
  <si>
    <t>A-05</t>
  </si>
  <si>
    <t>A06</t>
  </si>
  <si>
    <t>A-06</t>
  </si>
  <si>
    <t>A-07</t>
  </si>
  <si>
    <t>A-08</t>
  </si>
  <si>
    <t>A08</t>
  </si>
  <si>
    <t>A07</t>
  </si>
  <si>
    <t>A-09</t>
  </si>
  <si>
    <t>A-10</t>
  </si>
  <si>
    <t>A-04</t>
  </si>
  <si>
    <t>A04/A10</t>
  </si>
  <si>
    <t>A09</t>
  </si>
  <si>
    <t>12-fer-14</t>
  </si>
  <si>
    <t>A12</t>
  </si>
  <si>
    <t>A13</t>
  </si>
  <si>
    <t>cesar</t>
  </si>
  <si>
    <t xml:space="preserve">8000 KG DE CONDUMEX PARA MAQUILA DE COLUMBUS </t>
  </si>
  <si>
    <t xml:space="preserve">VALE 1655 </t>
  </si>
  <si>
    <t>A29</t>
  </si>
  <si>
    <t xml:space="preserve">Nestor </t>
  </si>
  <si>
    <t xml:space="preserve">Daniel </t>
  </si>
  <si>
    <t xml:space="preserve">Jose Luis </t>
  </si>
  <si>
    <t xml:space="preserve">Martin </t>
  </si>
  <si>
    <t xml:space="preserve">total </t>
  </si>
  <si>
    <t xml:space="preserve">A32 </t>
  </si>
  <si>
    <t>A32</t>
  </si>
  <si>
    <t>A38</t>
  </si>
  <si>
    <t>A41</t>
  </si>
  <si>
    <t>A35</t>
  </si>
  <si>
    <t xml:space="preserve">Harold </t>
  </si>
  <si>
    <t>A42</t>
  </si>
  <si>
    <t xml:space="preserve">D80 </t>
  </si>
  <si>
    <t>Christian</t>
  </si>
  <si>
    <t>columbus</t>
  </si>
  <si>
    <t>COLUMBUS</t>
  </si>
  <si>
    <t>HAROLD</t>
  </si>
  <si>
    <t xml:space="preserve">REGISTRO INDICADORES DE PRODUCCIÓN </t>
  </si>
  <si>
    <t>RC-CA-24                       REV:00                         06/8/2012</t>
  </si>
  <si>
    <t>Día</t>
  </si>
  <si>
    <t xml:space="preserve">Hrs Trabajadas </t>
  </si>
  <si>
    <t xml:space="preserve">PRODUCTO </t>
  </si>
  <si>
    <t>Estandar /HR</t>
  </si>
  <si>
    <t xml:space="preserve">PZAS OK </t>
  </si>
  <si>
    <t>Meta</t>
  </si>
  <si>
    <t>% efic.</t>
  </si>
  <si>
    <t xml:space="preserve">OPERDOR DE INYECCION POR TURNO </t>
  </si>
  <si>
    <t xml:space="preserve">1º     </t>
  </si>
  <si>
    <t xml:space="preserve">Producto conforme </t>
  </si>
  <si>
    <t xml:space="preserve">% PNC </t>
  </si>
  <si>
    <t xml:space="preserve">ELABORÓ: </t>
  </si>
  <si>
    <t>PAROS REPORTADOS M-04  2015</t>
  </si>
  <si>
    <t>Carlos</t>
  </si>
  <si>
    <t>Modificado</t>
  </si>
  <si>
    <t>carlos</t>
  </si>
  <si>
    <t>HAROL</t>
  </si>
  <si>
    <t>ELABORO</t>
  </si>
  <si>
    <t>ING. VIVIAN CERVANTES</t>
  </si>
  <si>
    <t>Maquina MIR 1050 TON  Inyectora M-04</t>
  </si>
  <si>
    <t>TOTAL</t>
  </si>
  <si>
    <t>ING.Vivian Cervantes</t>
  </si>
  <si>
    <t>Dia</t>
  </si>
  <si>
    <t>Hras Trab</t>
  </si>
  <si>
    <t>Estandar/ Hra</t>
  </si>
  <si>
    <t>Pzas Ok</t>
  </si>
  <si>
    <t>Eficiencia</t>
  </si>
  <si>
    <t>ELABORO:</t>
  </si>
  <si>
    <t>ING. Vivian Cervantes</t>
  </si>
  <si>
    <t>hras/trabajadas</t>
  </si>
  <si>
    <t>Estandar Hras.</t>
  </si>
  <si>
    <t>Piezas Ok</t>
  </si>
  <si>
    <t>meta</t>
  </si>
  <si>
    <t>% Eficiencia</t>
  </si>
  <si>
    <t>15/T3</t>
  </si>
  <si>
    <t>15/T1</t>
  </si>
  <si>
    <t>14/T1</t>
  </si>
  <si>
    <t>16/T1</t>
  </si>
  <si>
    <t>16/T3</t>
  </si>
  <si>
    <t>Elaboró</t>
  </si>
  <si>
    <t>Vivian Cervantes</t>
  </si>
  <si>
    <t>7 hras</t>
  </si>
  <si>
    <t>El día 14 se hizo cambio de molde de la maq.05 a la maq.04 ya que se presentaron varios problemas.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</si>
</sst>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C0A]mmmm\-yy;@"/>
    <numFmt numFmtId="166" formatCode="0.0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BankGothic Md BT"/>
      <family val="2"/>
    </font>
    <font>
      <sz val="11"/>
      <color rgb="FFFF0000"/>
      <name val="BankGothic Md BT"/>
      <family val="2"/>
    </font>
    <font>
      <sz val="10"/>
      <color theme="1"/>
      <name val="BankGothic Md BT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4" fillId="0" borderId="0"/>
    <xf numFmtId="0" fontId="10" fillId="0" borderId="0"/>
  </cellStyleXfs>
  <cellXfs count="713">
    <xf numFmtId="0" fontId="0" fillId="0" borderId="0" xfId="0"/>
    <xf numFmtId="0" fontId="0" fillId="0" borderId="6" xfId="0" applyFill="1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15" fontId="2" fillId="0" borderId="16" xfId="0" applyNumberFormat="1" applyFont="1" applyBorder="1"/>
    <xf numFmtId="15" fontId="2" fillId="0" borderId="15" xfId="0" applyNumberFormat="1" applyFont="1" applyBorder="1"/>
    <xf numFmtId="0" fontId="0" fillId="0" borderId="13" xfId="0" applyBorder="1"/>
    <xf numFmtId="0" fontId="0" fillId="0" borderId="0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3" fillId="0" borderId="18" xfId="0" applyFont="1" applyBorder="1"/>
    <xf numFmtId="0" fontId="0" fillId="0" borderId="19" xfId="0" applyBorder="1"/>
    <xf numFmtId="0" fontId="0" fillId="0" borderId="21" xfId="0" applyBorder="1"/>
    <xf numFmtId="0" fontId="3" fillId="0" borderId="21" xfId="0" applyFont="1" applyBorder="1"/>
    <xf numFmtId="0" fontId="0" fillId="0" borderId="23" xfId="0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6" xfId="0" applyFill="1" applyBorder="1"/>
    <xf numFmtId="0" fontId="2" fillId="2" borderId="13" xfId="0" applyFont="1" applyFill="1" applyBorder="1"/>
    <xf numFmtId="0" fontId="2" fillId="2" borderId="24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15" xfId="0" applyFill="1" applyBorder="1"/>
    <xf numFmtId="0" fontId="0" fillId="2" borderId="14" xfId="0" applyFill="1" applyBorder="1"/>
    <xf numFmtId="0" fontId="0" fillId="2" borderId="27" xfId="0" applyFill="1" applyBorder="1"/>
    <xf numFmtId="0" fontId="4" fillId="2" borderId="5" xfId="0" applyFont="1" applyFill="1" applyBorder="1"/>
    <xf numFmtId="0" fontId="0" fillId="2" borderId="6" xfId="0" applyFill="1" applyBorder="1" applyAlignment="1">
      <alignment horizontal="center"/>
    </xf>
    <xf numFmtId="0" fontId="3" fillId="2" borderId="6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9" xfId="0" applyFill="1" applyBorder="1"/>
    <xf numFmtId="0" fontId="0" fillId="6" borderId="22" xfId="0" applyFill="1" applyBorder="1"/>
    <xf numFmtId="0" fontId="1" fillId="6" borderId="23" xfId="0" applyFont="1" applyFill="1" applyBorder="1"/>
    <xf numFmtId="2" fontId="0" fillId="0" borderId="0" xfId="0" applyNumberFormat="1"/>
    <xf numFmtId="2" fontId="0" fillId="2" borderId="5" xfId="0" applyNumberFormat="1" applyFill="1" applyBorder="1"/>
    <xf numFmtId="2" fontId="0" fillId="2" borderId="10" xfId="0" applyNumberFormat="1" applyFill="1" applyBorder="1"/>
    <xf numFmtId="2" fontId="0" fillId="0" borderId="11" xfId="0" applyNumberFormat="1" applyBorder="1"/>
    <xf numFmtId="2" fontId="0" fillId="0" borderId="10" xfId="0" applyNumberFormat="1" applyBorder="1"/>
    <xf numFmtId="0" fontId="0" fillId="2" borderId="13" xfId="0" applyFill="1" applyBorder="1"/>
    <xf numFmtId="0" fontId="2" fillId="2" borderId="14" xfId="0" applyFont="1" applyFill="1" applyBorder="1"/>
    <xf numFmtId="0" fontId="0" fillId="0" borderId="30" xfId="0" applyBorder="1"/>
    <xf numFmtId="0" fontId="0" fillId="0" borderId="27" xfId="0" applyBorder="1"/>
    <xf numFmtId="0" fontId="0" fillId="0" borderId="29" xfId="0" applyBorder="1"/>
    <xf numFmtId="0" fontId="0" fillId="6" borderId="13" xfId="0" applyFill="1" applyBorder="1"/>
    <xf numFmtId="0" fontId="0" fillId="0" borderId="29" xfId="0" applyBorder="1" applyAlignment="1">
      <alignment horizontal="center"/>
    </xf>
    <xf numFmtId="0" fontId="0" fillId="2" borderId="28" xfId="0" applyFill="1" applyBorder="1"/>
    <xf numFmtId="2" fontId="0" fillId="2" borderId="29" xfId="0" applyNumberFormat="1" applyFill="1" applyBorder="1"/>
    <xf numFmtId="0" fontId="0" fillId="2" borderId="29" xfId="0" applyFill="1" applyBorder="1"/>
    <xf numFmtId="0" fontId="0" fillId="2" borderId="33" xfId="0" applyFill="1" applyBorder="1"/>
    <xf numFmtId="0" fontId="0" fillId="0" borderId="24" xfId="0" applyBorder="1"/>
    <xf numFmtId="0" fontId="0" fillId="0" borderId="26" xfId="0" applyBorder="1"/>
    <xf numFmtId="0" fontId="4" fillId="2" borderId="14" xfId="0" applyFont="1" applyFill="1" applyBorder="1"/>
    <xf numFmtId="0" fontId="0" fillId="6" borderId="14" xfId="0" applyFill="1" applyBorder="1"/>
    <xf numFmtId="0" fontId="0" fillId="3" borderId="31" xfId="0" applyFill="1" applyBorder="1"/>
    <xf numFmtId="0" fontId="0" fillId="0" borderId="30" xfId="0" applyFill="1" applyBorder="1"/>
    <xf numFmtId="2" fontId="0" fillId="2" borderId="14" xfId="0" applyNumberFormat="1" applyFill="1" applyBorder="1"/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9" fontId="2" fillId="0" borderId="14" xfId="0" applyNumberFormat="1" applyFont="1" applyBorder="1"/>
    <xf numFmtId="9" fontId="0" fillId="0" borderId="14" xfId="0" applyNumberFormat="1" applyBorder="1"/>
    <xf numFmtId="0" fontId="9" fillId="0" borderId="18" xfId="0" applyFont="1" applyBorder="1"/>
    <xf numFmtId="0" fontId="9" fillId="0" borderId="23" xfId="0" applyFont="1" applyBorder="1"/>
    <xf numFmtId="0" fontId="0" fillId="3" borderId="3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2" borderId="6" xfId="0" applyNumberFormat="1" applyFill="1" applyBorder="1"/>
    <xf numFmtId="2" fontId="3" fillId="0" borderId="10" xfId="0" applyNumberFormat="1" applyFont="1" applyBorder="1"/>
    <xf numFmtId="14" fontId="0" fillId="0" borderId="0" xfId="0" applyNumberFormat="1"/>
    <xf numFmtId="0" fontId="0" fillId="4" borderId="7" xfId="0" applyFill="1" applyBorder="1"/>
    <xf numFmtId="0" fontId="13" fillId="9" borderId="0" xfId="0" applyFont="1" applyFill="1"/>
    <xf numFmtId="0" fontId="6" fillId="11" borderId="0" xfId="0" applyFont="1" applyFill="1"/>
    <xf numFmtId="0" fontId="0" fillId="11" borderId="0" xfId="0" applyFill="1"/>
    <xf numFmtId="14" fontId="0" fillId="11" borderId="0" xfId="0" applyNumberFormat="1" applyFill="1"/>
    <xf numFmtId="0" fontId="11" fillId="0" borderId="11" xfId="0" applyFont="1" applyBorder="1"/>
    <xf numFmtId="17" fontId="0" fillId="0" borderId="0" xfId="0" applyNumberFormat="1"/>
    <xf numFmtId="16" fontId="0" fillId="0" borderId="0" xfId="0" applyNumberFormat="1"/>
    <xf numFmtId="0" fontId="0" fillId="0" borderId="33" xfId="0" applyBorder="1" applyAlignment="1">
      <alignment horizontal="center"/>
    </xf>
    <xf numFmtId="0" fontId="0" fillId="0" borderId="31" xfId="0" applyBorder="1"/>
    <xf numFmtId="15" fontId="2" fillId="0" borderId="34" xfId="0" applyNumberFormat="1" applyFont="1" applyBorder="1"/>
    <xf numFmtId="15" fontId="2" fillId="0" borderId="23" xfId="0" applyNumberFormat="1" applyFont="1" applyBorder="1"/>
    <xf numFmtId="0" fontId="0" fillId="3" borderId="13" xfId="0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4" borderId="13" xfId="0" applyFill="1" applyBorder="1"/>
    <xf numFmtId="0" fontId="0" fillId="3" borderId="6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12" borderId="0" xfId="0" applyFill="1" applyBorder="1"/>
    <xf numFmtId="0" fontId="0" fillId="4" borderId="6" xfId="0" applyFill="1" applyBorder="1"/>
    <xf numFmtId="0" fontId="0" fillId="2" borderId="31" xfId="0" applyFill="1" applyBorder="1"/>
    <xf numFmtId="0" fontId="0" fillId="3" borderId="11" xfId="0" applyFill="1" applyBorder="1"/>
    <xf numFmtId="0" fontId="0" fillId="4" borderId="37" xfId="0" applyFill="1" applyBorder="1"/>
    <xf numFmtId="0" fontId="0" fillId="5" borderId="42" xfId="0" applyFill="1" applyBorder="1"/>
    <xf numFmtId="0" fontId="0" fillId="5" borderId="12" xfId="0" applyFill="1" applyBorder="1"/>
    <xf numFmtId="0" fontId="0" fillId="4" borderId="14" xfId="0" applyFill="1" applyBorder="1"/>
    <xf numFmtId="0" fontId="0" fillId="0" borderId="16" xfId="0" applyBorder="1"/>
    <xf numFmtId="0" fontId="2" fillId="2" borderId="16" xfId="0" applyFont="1" applyFill="1" applyBorder="1"/>
    <xf numFmtId="164" fontId="3" fillId="0" borderId="10" xfId="0" applyNumberFormat="1" applyFont="1" applyBorder="1"/>
    <xf numFmtId="0" fontId="0" fillId="0" borderId="10" xfId="0" applyFill="1" applyBorder="1"/>
    <xf numFmtId="0" fontId="3" fillId="0" borderId="16" xfId="0" applyFont="1" applyBorder="1"/>
    <xf numFmtId="0" fontId="3" fillId="0" borderId="13" xfId="0" applyFont="1" applyBorder="1"/>
    <xf numFmtId="0" fontId="9" fillId="0" borderId="13" xfId="0" applyFont="1" applyBorder="1"/>
    <xf numFmtId="0" fontId="3" fillId="0" borderId="0" xfId="0" applyFont="1" applyBorder="1"/>
    <xf numFmtId="2" fontId="0" fillId="2" borderId="13" xfId="0" applyNumberFormat="1" applyFill="1" applyBorder="1"/>
    <xf numFmtId="2" fontId="0" fillId="0" borderId="8" xfId="0" applyNumberFormat="1" applyBorder="1"/>
    <xf numFmtId="0" fontId="0" fillId="0" borderId="17" xfId="0" applyBorder="1"/>
    <xf numFmtId="2" fontId="0" fillId="0" borderId="16" xfId="0" applyNumberFormat="1" applyBorder="1"/>
    <xf numFmtId="2" fontId="0" fillId="0" borderId="13" xfId="0" applyNumberFormat="1" applyBorder="1"/>
    <xf numFmtId="0" fontId="0" fillId="0" borderId="44" xfId="0" applyBorder="1"/>
    <xf numFmtId="0" fontId="0" fillId="0" borderId="43" xfId="0" applyBorder="1"/>
    <xf numFmtId="0" fontId="2" fillId="2" borderId="43" xfId="0" applyFont="1" applyFill="1" applyBorder="1"/>
    <xf numFmtId="164" fontId="3" fillId="0" borderId="44" xfId="0" applyNumberFormat="1" applyFont="1" applyBorder="1"/>
    <xf numFmtId="0" fontId="0" fillId="0" borderId="44" xfId="0" applyFill="1" applyBorder="1"/>
    <xf numFmtId="0" fontId="0" fillId="0" borderId="8" xfId="0" applyFill="1" applyBorder="1"/>
    <xf numFmtId="0" fontId="3" fillId="0" borderId="43" xfId="0" applyFont="1" applyFill="1" applyBorder="1"/>
    <xf numFmtId="0" fontId="3" fillId="0" borderId="44" xfId="0" applyFont="1" applyFill="1" applyBorder="1"/>
    <xf numFmtId="0" fontId="9" fillId="0" borderId="44" xfId="0" applyFont="1" applyFill="1" applyBorder="1"/>
    <xf numFmtId="0" fontId="3" fillId="0" borderId="0" xfId="0" applyFont="1" applyFill="1" applyBorder="1"/>
    <xf numFmtId="0" fontId="11" fillId="0" borderId="43" xfId="0" applyFont="1" applyFill="1" applyBorder="1"/>
    <xf numFmtId="2" fontId="0" fillId="0" borderId="44" xfId="0" applyNumberFormat="1" applyFill="1" applyBorder="1"/>
    <xf numFmtId="0" fontId="0" fillId="0" borderId="13" xfId="0" applyFill="1" applyBorder="1"/>
    <xf numFmtId="0" fontId="0" fillId="0" borderId="28" xfId="0" applyFill="1" applyBorder="1"/>
    <xf numFmtId="2" fontId="0" fillId="0" borderId="43" xfId="0" applyNumberFormat="1" applyFill="1" applyBorder="1"/>
    <xf numFmtId="0" fontId="0" fillId="0" borderId="43" xfId="0" applyFill="1" applyBorder="1"/>
    <xf numFmtId="0" fontId="14" fillId="0" borderId="0" xfId="2"/>
    <xf numFmtId="0" fontId="15" fillId="10" borderId="0" xfId="2" applyFont="1" applyFill="1" applyAlignment="1">
      <alignment horizontal="center" vertical="center" wrapText="1"/>
    </xf>
    <xf numFmtId="0" fontId="14" fillId="13" borderId="0" xfId="2" applyFill="1"/>
    <xf numFmtId="0" fontId="14" fillId="4" borderId="0" xfId="2" applyFill="1"/>
    <xf numFmtId="14" fontId="14" fillId="0" borderId="0" xfId="2" applyNumberFormat="1" applyFill="1"/>
    <xf numFmtId="0" fontId="14" fillId="0" borderId="0" xfId="2" applyFill="1"/>
    <xf numFmtId="16" fontId="14" fillId="0" borderId="0" xfId="2" applyNumberFormat="1" applyFill="1"/>
    <xf numFmtId="0" fontId="2" fillId="13" borderId="16" xfId="0" applyFont="1" applyFill="1" applyBorder="1"/>
    <xf numFmtId="0" fontId="0" fillId="13" borderId="13" xfId="0" applyFill="1" applyBorder="1"/>
    <xf numFmtId="0" fontId="0" fillId="13" borderId="16" xfId="0" applyFill="1" applyBorder="1"/>
    <xf numFmtId="0" fontId="14" fillId="14" borderId="0" xfId="2" applyFill="1"/>
    <xf numFmtId="1" fontId="16" fillId="0" borderId="0" xfId="2" applyNumberFormat="1" applyFont="1" applyFill="1"/>
    <xf numFmtId="0" fontId="11" fillId="2" borderId="16" xfId="0" applyFont="1" applyFill="1" applyBorder="1"/>
    <xf numFmtId="0" fontId="17" fillId="2" borderId="13" xfId="0" applyFont="1" applyFill="1" applyBorder="1"/>
    <xf numFmtId="0" fontId="17" fillId="2" borderId="24" xfId="0" applyFont="1" applyFill="1" applyBorder="1"/>
    <xf numFmtId="0" fontId="11" fillId="0" borderId="29" xfId="0" applyFont="1" applyBorder="1"/>
    <xf numFmtId="0" fontId="11" fillId="0" borderId="13" xfId="0" applyFont="1" applyBorder="1"/>
    <xf numFmtId="0" fontId="11" fillId="2" borderId="13" xfId="0" applyFont="1" applyFill="1" applyBorder="1"/>
    <xf numFmtId="0" fontId="11" fillId="6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1" fillId="2" borderId="28" xfId="0" applyFont="1" applyFill="1" applyBorder="1"/>
    <xf numFmtId="2" fontId="11" fillId="2" borderId="29" xfId="0" applyNumberFormat="1" applyFont="1" applyFill="1" applyBorder="1"/>
    <xf numFmtId="0" fontId="11" fillId="2" borderId="29" xfId="0" applyFont="1" applyFill="1" applyBorder="1"/>
    <xf numFmtId="0" fontId="11" fillId="2" borderId="33" xfId="0" applyFont="1" applyFill="1" applyBorder="1"/>
    <xf numFmtId="0" fontId="11" fillId="4" borderId="13" xfId="0" applyFont="1" applyFill="1" applyBorder="1"/>
    <xf numFmtId="0" fontId="11" fillId="0" borderId="24" xfId="0" applyFont="1" applyBorder="1"/>
    <xf numFmtId="0" fontId="11" fillId="2" borderId="25" xfId="0" applyFont="1" applyFill="1" applyBorder="1"/>
    <xf numFmtId="0" fontId="11" fillId="2" borderId="6" xfId="0" applyFont="1" applyFill="1" applyBorder="1"/>
    <xf numFmtId="0" fontId="11" fillId="2" borderId="26" xfId="0" applyFont="1" applyFill="1" applyBorder="1"/>
    <xf numFmtId="0" fontId="11" fillId="0" borderId="0" xfId="0" applyFont="1" applyBorder="1"/>
    <xf numFmtId="0" fontId="19" fillId="2" borderId="5" xfId="0" applyFont="1" applyFill="1" applyBorder="1"/>
    <xf numFmtId="0" fontId="11" fillId="0" borderId="6" xfId="0" applyFont="1" applyBorder="1"/>
    <xf numFmtId="0" fontId="11" fillId="2" borderId="6" xfId="0" applyFont="1" applyFill="1" applyBorder="1" applyAlignment="1">
      <alignment horizontal="center"/>
    </xf>
    <xf numFmtId="0" fontId="18" fillId="2" borderId="6" xfId="0" applyFont="1" applyFill="1" applyBorder="1"/>
    <xf numFmtId="0" fontId="11" fillId="0" borderId="6" xfId="0" applyFont="1" applyFill="1" applyBorder="1"/>
    <xf numFmtId="0" fontId="11" fillId="2" borderId="7" xfId="0" applyFont="1" applyFill="1" applyBorder="1"/>
    <xf numFmtId="0" fontId="11" fillId="6" borderId="6" xfId="0" applyFont="1" applyFill="1" applyBorder="1"/>
    <xf numFmtId="0" fontId="11" fillId="3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11" fillId="2" borderId="5" xfId="0" applyFont="1" applyFill="1" applyBorder="1"/>
    <xf numFmtId="2" fontId="11" fillId="2" borderId="5" xfId="0" applyNumberFormat="1" applyFont="1" applyFill="1" applyBorder="1"/>
    <xf numFmtId="0" fontId="11" fillId="0" borderId="0" xfId="0" applyFont="1" applyFill="1" applyBorder="1"/>
    <xf numFmtId="0" fontId="11" fillId="2" borderId="8" xfId="0" applyFont="1" applyFill="1" applyBorder="1"/>
    <xf numFmtId="0" fontId="11" fillId="12" borderId="0" xfId="0" applyFont="1" applyFill="1" applyBorder="1"/>
    <xf numFmtId="0" fontId="11" fillId="4" borderId="6" xfId="0" applyFont="1" applyFill="1" applyBorder="1"/>
    <xf numFmtId="0" fontId="11" fillId="0" borderId="26" xfId="0" applyFont="1" applyBorder="1"/>
    <xf numFmtId="0" fontId="11" fillId="2" borderId="15" xfId="0" applyFont="1" applyFill="1" applyBorder="1"/>
    <xf numFmtId="0" fontId="11" fillId="2" borderId="14" xfId="0" applyFont="1" applyFill="1" applyBorder="1"/>
    <xf numFmtId="0" fontId="11" fillId="2" borderId="27" xfId="0" applyFont="1" applyFill="1" applyBorder="1"/>
    <xf numFmtId="0" fontId="11" fillId="0" borderId="30" xfId="0" applyFont="1" applyBorder="1"/>
    <xf numFmtId="0" fontId="19" fillId="2" borderId="14" xfId="0" applyFont="1" applyFill="1" applyBorder="1"/>
    <xf numFmtId="0" fontId="11" fillId="0" borderId="14" xfId="0" applyFont="1" applyBorder="1"/>
    <xf numFmtId="0" fontId="17" fillId="2" borderId="14" xfId="0" applyFont="1" applyFill="1" applyBorder="1"/>
    <xf numFmtId="0" fontId="11" fillId="2" borderId="31" xfId="0" applyFont="1" applyFill="1" applyBorder="1"/>
    <xf numFmtId="0" fontId="11" fillId="6" borderId="14" xfId="0" applyFont="1" applyFill="1" applyBorder="1"/>
    <xf numFmtId="0" fontId="11" fillId="3" borderId="11" xfId="0" applyFont="1" applyFill="1" applyBorder="1"/>
    <xf numFmtId="0" fontId="11" fillId="4" borderId="37" xfId="0" applyFont="1" applyFill="1" applyBorder="1"/>
    <xf numFmtId="0" fontId="11" fillId="6" borderId="9" xfId="0" applyFont="1" applyFill="1" applyBorder="1"/>
    <xf numFmtId="0" fontId="11" fillId="3" borderId="31" xfId="0" applyFont="1" applyFill="1" applyBorder="1"/>
    <xf numFmtId="0" fontId="11" fillId="5" borderId="42" xfId="0" applyFont="1" applyFill="1" applyBorder="1"/>
    <xf numFmtId="0" fontId="11" fillId="5" borderId="12" xfId="0" applyFont="1" applyFill="1" applyBorder="1"/>
    <xf numFmtId="0" fontId="11" fillId="6" borderId="22" xfId="0" applyFont="1" applyFill="1" applyBorder="1"/>
    <xf numFmtId="0" fontId="20" fillId="6" borderId="23" xfId="0" applyFont="1" applyFill="1" applyBorder="1"/>
    <xf numFmtId="0" fontId="11" fillId="0" borderId="30" xfId="0" applyFont="1" applyFill="1" applyBorder="1"/>
    <xf numFmtId="2" fontId="11" fillId="2" borderId="14" xfId="0" applyNumberFormat="1" applyFont="1" applyFill="1" applyBorder="1"/>
    <xf numFmtId="0" fontId="11" fillId="2" borderId="11" xfId="0" applyFont="1" applyFill="1" applyBorder="1" applyAlignment="1">
      <alignment horizontal="center"/>
    </xf>
    <xf numFmtId="0" fontId="18" fillId="2" borderId="11" xfId="0" applyFont="1" applyFill="1" applyBorder="1"/>
    <xf numFmtId="0" fontId="11" fillId="2" borderId="11" xfId="0" applyFont="1" applyFill="1" applyBorder="1"/>
    <xf numFmtId="0" fontId="11" fillId="4" borderId="14" xfId="0" applyFont="1" applyFill="1" applyBorder="1"/>
    <xf numFmtId="9" fontId="17" fillId="0" borderId="14" xfId="0" applyNumberFormat="1" applyFont="1" applyBorder="1"/>
    <xf numFmtId="9" fontId="11" fillId="0" borderId="14" xfId="0" applyNumberFormat="1" applyFont="1" applyBorder="1"/>
    <xf numFmtId="0" fontId="11" fillId="0" borderId="27" xfId="0" applyFont="1" applyBorder="1"/>
    <xf numFmtId="0" fontId="21" fillId="0" borderId="0" xfId="0" applyFont="1"/>
    <xf numFmtId="0" fontId="15" fillId="10" borderId="0" xfId="2" applyFont="1" applyFill="1" applyAlignment="1">
      <alignment horizontal="center" vertical="center" wrapText="1"/>
    </xf>
    <xf numFmtId="16" fontId="0" fillId="0" borderId="0" xfId="0" applyNumberFormat="1" applyFill="1"/>
    <xf numFmtId="0" fontId="0" fillId="0" borderId="0" xfId="0" applyFill="1"/>
    <xf numFmtId="0" fontId="14" fillId="15" borderId="0" xfId="2" applyFill="1"/>
    <xf numFmtId="1" fontId="16" fillId="0" borderId="0" xfId="2" applyNumberFormat="1" applyFont="1" applyFill="1" applyAlignment="1">
      <alignment horizontal="left"/>
    </xf>
    <xf numFmtId="0" fontId="11" fillId="4" borderId="16" xfId="0" applyFont="1" applyFill="1" applyBorder="1"/>
    <xf numFmtId="0" fontId="17" fillId="4" borderId="13" xfId="0" applyFont="1" applyFill="1" applyBorder="1"/>
    <xf numFmtId="0" fontId="17" fillId="4" borderId="24" xfId="0" applyFont="1" applyFill="1" applyBorder="1"/>
    <xf numFmtId="0" fontId="11" fillId="4" borderId="29" xfId="0" applyFont="1" applyFill="1" applyBorder="1"/>
    <xf numFmtId="0" fontId="11" fillId="4" borderId="13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1" fillId="4" borderId="28" xfId="0" applyFont="1" applyFill="1" applyBorder="1"/>
    <xf numFmtId="2" fontId="11" fillId="4" borderId="29" xfId="0" applyNumberFormat="1" applyFont="1" applyFill="1" applyBorder="1"/>
    <xf numFmtId="0" fontId="11" fillId="4" borderId="33" xfId="0" applyFont="1" applyFill="1" applyBorder="1"/>
    <xf numFmtId="0" fontId="11" fillId="4" borderId="24" xfId="0" applyFont="1" applyFill="1" applyBorder="1"/>
    <xf numFmtId="0" fontId="11" fillId="4" borderId="25" xfId="0" applyFont="1" applyFill="1" applyBorder="1"/>
    <xf numFmtId="0" fontId="11" fillId="4" borderId="26" xfId="0" applyFont="1" applyFill="1" applyBorder="1"/>
    <xf numFmtId="0" fontId="11" fillId="4" borderId="0" xfId="0" applyFont="1" applyFill="1" applyBorder="1"/>
    <xf numFmtId="0" fontId="19" fillId="4" borderId="5" xfId="0" applyFont="1" applyFill="1" applyBorder="1"/>
    <xf numFmtId="0" fontId="11" fillId="4" borderId="6" xfId="0" applyFont="1" applyFill="1" applyBorder="1" applyAlignment="1">
      <alignment horizontal="center"/>
    </xf>
    <xf numFmtId="0" fontId="18" fillId="4" borderId="6" xfId="0" applyFont="1" applyFill="1" applyBorder="1"/>
    <xf numFmtId="0" fontId="11" fillId="4" borderId="7" xfId="0" applyFont="1" applyFill="1" applyBorder="1"/>
    <xf numFmtId="0" fontId="11" fillId="4" borderId="0" xfId="0" applyFont="1" applyFill="1" applyBorder="1" applyAlignment="1">
      <alignment horizontal="center"/>
    </xf>
    <xf numFmtId="0" fontId="11" fillId="4" borderId="5" xfId="0" applyFont="1" applyFill="1" applyBorder="1"/>
    <xf numFmtId="2" fontId="11" fillId="4" borderId="5" xfId="0" applyNumberFormat="1" applyFont="1" applyFill="1" applyBorder="1"/>
    <xf numFmtId="0" fontId="11" fillId="4" borderId="8" xfId="0" applyFont="1" applyFill="1" applyBorder="1"/>
    <xf numFmtId="0" fontId="11" fillId="4" borderId="15" xfId="0" applyFont="1" applyFill="1" applyBorder="1"/>
    <xf numFmtId="0" fontId="11" fillId="4" borderId="27" xfId="0" applyFont="1" applyFill="1" applyBorder="1"/>
    <xf numFmtId="0" fontId="11" fillId="4" borderId="30" xfId="0" applyFont="1" applyFill="1" applyBorder="1"/>
    <xf numFmtId="0" fontId="19" fillId="4" borderId="14" xfId="0" applyFont="1" applyFill="1" applyBorder="1"/>
    <xf numFmtId="0" fontId="17" fillId="4" borderId="14" xfId="0" applyFont="1" applyFill="1" applyBorder="1"/>
    <xf numFmtId="0" fontId="11" fillId="4" borderId="31" xfId="0" applyFont="1" applyFill="1" applyBorder="1"/>
    <xf numFmtId="0" fontId="11" fillId="4" borderId="11" xfId="0" applyFont="1" applyFill="1" applyBorder="1"/>
    <xf numFmtId="0" fontId="11" fillId="4" borderId="9" xfId="0" applyFont="1" applyFill="1" applyBorder="1"/>
    <xf numFmtId="0" fontId="11" fillId="4" borderId="42" xfId="0" applyFont="1" applyFill="1" applyBorder="1"/>
    <xf numFmtId="0" fontId="11" fillId="4" borderId="12" xfId="0" applyFont="1" applyFill="1" applyBorder="1"/>
    <xf numFmtId="0" fontId="11" fillId="4" borderId="22" xfId="0" applyFont="1" applyFill="1" applyBorder="1"/>
    <xf numFmtId="0" fontId="20" fillId="4" borderId="23" xfId="0" applyFont="1" applyFill="1" applyBorder="1"/>
    <xf numFmtId="2" fontId="11" fillId="4" borderId="14" xfId="0" applyNumberFormat="1" applyFont="1" applyFill="1" applyBorder="1"/>
    <xf numFmtId="0" fontId="11" fillId="4" borderId="11" xfId="0" applyFont="1" applyFill="1" applyBorder="1" applyAlignment="1">
      <alignment horizontal="center"/>
    </xf>
    <xf numFmtId="0" fontId="18" fillId="4" borderId="11" xfId="0" applyFont="1" applyFill="1" applyBorder="1"/>
    <xf numFmtId="9" fontId="17" fillId="4" borderId="14" xfId="0" applyNumberFormat="1" applyFont="1" applyFill="1" applyBorder="1"/>
    <xf numFmtId="9" fontId="11" fillId="4" borderId="14" xfId="0" applyNumberFormat="1" applyFont="1" applyFill="1" applyBorder="1"/>
    <xf numFmtId="0" fontId="11" fillId="0" borderId="0" xfId="0" applyFont="1"/>
    <xf numFmtId="14" fontId="14" fillId="0" borderId="0" xfId="0" applyNumberFormat="1" applyFont="1"/>
    <xf numFmtId="0" fontId="15" fillId="10" borderId="0" xfId="2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0" xfId="0" applyFont="1" applyFill="1"/>
    <xf numFmtId="0" fontId="14" fillId="0" borderId="0" xfId="0" applyFont="1"/>
    <xf numFmtId="0" fontId="14" fillId="0" borderId="0" xfId="2" applyFont="1" applyFill="1"/>
    <xf numFmtId="0" fontId="16" fillId="0" borderId="0" xfId="0" applyFont="1"/>
    <xf numFmtId="0" fontId="11" fillId="4" borderId="0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16" fontId="14" fillId="0" borderId="0" xfId="0" applyNumberFormat="1" applyFont="1"/>
    <xf numFmtId="0" fontId="14" fillId="16" borderId="0" xfId="0" applyFont="1" applyFill="1"/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20" fillId="4" borderId="0" xfId="0" applyFont="1" applyFill="1"/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5" fontId="2" fillId="0" borderId="0" xfId="0" applyNumberFormat="1" applyFont="1" applyBorder="1"/>
    <xf numFmtId="0" fontId="2" fillId="13" borderId="0" xfId="0" applyFont="1" applyFill="1" applyBorder="1"/>
    <xf numFmtId="164" fontId="3" fillId="0" borderId="0" xfId="0" applyNumberFormat="1" applyFont="1" applyBorder="1"/>
    <xf numFmtId="0" fontId="0" fillId="13" borderId="0" xfId="0" applyFill="1" applyBorder="1"/>
    <xf numFmtId="0" fontId="9" fillId="0" borderId="0" xfId="0" applyFont="1" applyFill="1" applyBorder="1"/>
    <xf numFmtId="2" fontId="0" fillId="0" borderId="0" xfId="0" applyNumberFormat="1" applyFill="1" applyBorder="1"/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2" fontId="11" fillId="4" borderId="32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2" fontId="11" fillId="4" borderId="6" xfId="0" applyNumberFormat="1" applyFont="1" applyFill="1" applyBorder="1"/>
    <xf numFmtId="0" fontId="19" fillId="4" borderId="23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4" fontId="0" fillId="16" borderId="0" xfId="0" applyNumberFormat="1" applyFill="1"/>
    <xf numFmtId="0" fontId="0" fillId="16" borderId="0" xfId="0" applyFill="1"/>
    <xf numFmtId="16" fontId="0" fillId="16" borderId="0" xfId="0" applyNumberFormat="1" applyFill="1"/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4" fontId="0" fillId="0" borderId="0" xfId="0" applyNumberFormat="1" applyFill="1"/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5" fontId="2" fillId="0" borderId="5" xfId="0" applyNumberFormat="1" applyFont="1" applyBorder="1"/>
    <xf numFmtId="15" fontId="2" fillId="0" borderId="10" xfId="0" applyNumberFormat="1" applyFont="1" applyBorder="1"/>
    <xf numFmtId="0" fontId="3" fillId="0" borderId="10" xfId="0" applyFont="1" applyBorder="1"/>
    <xf numFmtId="15" fontId="2" fillId="0" borderId="5" xfId="0" applyNumberFormat="1" applyFont="1" applyBorder="1" applyAlignment="1">
      <alignment horizontal="center"/>
    </xf>
    <xf numFmtId="15" fontId="2" fillId="0" borderId="16" xfId="0" applyNumberFormat="1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18" borderId="0" xfId="0" applyFill="1"/>
    <xf numFmtId="0" fontId="6" fillId="18" borderId="0" xfId="0" applyFont="1" applyFill="1"/>
    <xf numFmtId="0" fontId="0" fillId="0" borderId="45" xfId="0" applyBorder="1"/>
    <xf numFmtId="0" fontId="0" fillId="0" borderId="46" xfId="0" applyBorder="1"/>
    <xf numFmtId="0" fontId="0" fillId="0" borderId="0" xfId="0" applyBorder="1" applyAlignment="1"/>
    <xf numFmtId="0" fontId="0" fillId="0" borderId="47" xfId="0" applyBorder="1"/>
    <xf numFmtId="0" fontId="0" fillId="0" borderId="48" xfId="0" applyBorder="1"/>
    <xf numFmtId="0" fontId="0" fillId="19" borderId="0" xfId="0" applyFill="1"/>
    <xf numFmtId="0" fontId="0" fillId="19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166" fontId="0" fillId="19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" fontId="24" fillId="0" borderId="1" xfId="3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25" fillId="19" borderId="1" xfId="0" applyNumberFormat="1" applyFont="1" applyFill="1" applyBorder="1" applyAlignment="1">
      <alignment horizontal="center"/>
    </xf>
    <xf numFmtId="1" fontId="24" fillId="20" borderId="1" xfId="3" applyNumberFormat="1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shrinkToFit="1"/>
    </xf>
    <xf numFmtId="0" fontId="0" fillId="19" borderId="1" xfId="0" applyFill="1" applyBorder="1" applyAlignment="1">
      <alignment horizontal="center"/>
    </xf>
    <xf numFmtId="0" fontId="11" fillId="2" borderId="0" xfId="0" applyFont="1" applyFill="1" applyBorder="1"/>
    <xf numFmtId="1" fontId="11" fillId="2" borderId="0" xfId="0" applyNumberFormat="1" applyFont="1" applyFill="1" applyBorder="1" applyAlignment="1">
      <alignment horizontal="center"/>
    </xf>
    <xf numFmtId="1" fontId="26" fillId="2" borderId="0" xfId="0" applyNumberFormat="1" applyFont="1" applyFill="1" applyBorder="1" applyAlignment="1">
      <alignment horizontal="center"/>
    </xf>
    <xf numFmtId="1" fontId="26" fillId="2" borderId="51" xfId="0" applyNumberFormat="1" applyFont="1" applyFill="1" applyBorder="1" applyAlignment="1">
      <alignment horizontal="center"/>
    </xf>
    <xf numFmtId="0" fontId="0" fillId="19" borderId="0" xfId="0" applyFill="1" applyBorder="1"/>
    <xf numFmtId="0" fontId="0" fillId="19" borderId="0" xfId="0" applyFill="1" applyBorder="1" applyAlignment="1">
      <alignment horizontal="center"/>
    </xf>
    <xf numFmtId="0" fontId="0" fillId="19" borderId="0" xfId="0" applyFill="1" applyBorder="1" applyAlignment="1">
      <alignment shrinkToFit="1"/>
    </xf>
    <xf numFmtId="1" fontId="0" fillId="0" borderId="0" xfId="0" applyNumberFormat="1" applyFill="1" applyBorder="1" applyAlignment="1">
      <alignment horizontal="center"/>
    </xf>
    <xf numFmtId="1" fontId="25" fillId="19" borderId="0" xfId="0" applyNumberFormat="1" applyFont="1" applyFill="1" applyBorder="1" applyAlignment="1">
      <alignment horizontal="center"/>
    </xf>
    <xf numFmtId="0" fontId="6" fillId="19" borderId="0" xfId="0" applyFont="1" applyFill="1"/>
    <xf numFmtId="0" fontId="0" fillId="0" borderId="0" xfId="0" applyFill="1" applyBorder="1" applyAlignment="1"/>
    <xf numFmtId="0" fontId="0" fillId="19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166" fontId="27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28" fillId="19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20" fillId="19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19" borderId="0" xfId="0" applyFill="1" applyAlignment="1">
      <alignment horizontal="center"/>
    </xf>
    <xf numFmtId="0" fontId="0" fillId="19" borderId="0" xfId="0" applyFill="1" applyAlignment="1">
      <alignment horizontal="left"/>
    </xf>
    <xf numFmtId="0" fontId="1" fillId="19" borderId="0" xfId="0" applyFont="1" applyFill="1"/>
    <xf numFmtId="15" fontId="2" fillId="0" borderId="10" xfId="0" applyNumberFormat="1" applyFont="1" applyBorder="1" applyAlignment="1">
      <alignment horizontal="left"/>
    </xf>
    <xf numFmtId="0" fontId="0" fillId="13" borderId="16" xfId="0" applyFill="1" applyBorder="1" applyAlignment="1">
      <alignment horizontal="center"/>
    </xf>
    <xf numFmtId="1" fontId="24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19" borderId="0" xfId="0" applyFill="1" applyBorder="1" applyAlignment="1">
      <alignment horizontal="center" vertical="center" shrinkToFit="1"/>
    </xf>
    <xf numFmtId="0" fontId="31" fillId="19" borderId="0" xfId="0" applyFont="1" applyFill="1"/>
    <xf numFmtId="0" fontId="32" fillId="19" borderId="0" xfId="0" applyFont="1" applyFill="1"/>
    <xf numFmtId="0" fontId="1" fillId="19" borderId="0" xfId="0" applyFont="1" applyFill="1" applyBorder="1" applyAlignment="1">
      <alignment horizontal="center" vertical="center" textRotation="90" wrapText="1"/>
    </xf>
    <xf numFmtId="0" fontId="6" fillId="19" borderId="0" xfId="0" applyFont="1" applyFill="1" applyBorder="1" applyAlignment="1">
      <alignment horizontal="center" vertical="center" textRotation="90" wrapText="1"/>
    </xf>
    <xf numFmtId="0" fontId="0" fillId="19" borderId="0" xfId="0" applyFill="1" applyBorder="1" applyAlignment="1">
      <alignment horizontal="center" vertical="center"/>
    </xf>
    <xf numFmtId="0" fontId="4" fillId="19" borderId="0" xfId="0" applyFont="1" applyFill="1" applyBorder="1" applyAlignment="1">
      <alignment horizontal="center" vertical="center" shrinkToFit="1"/>
    </xf>
    <xf numFmtId="1" fontId="24" fillId="19" borderId="0" xfId="3" applyNumberFormat="1" applyFont="1" applyFill="1" applyBorder="1" applyAlignment="1">
      <alignment horizontal="center" vertical="center"/>
    </xf>
    <xf numFmtId="1" fontId="0" fillId="19" borderId="0" xfId="0" applyNumberFormat="1" applyFill="1" applyBorder="1" applyAlignment="1">
      <alignment horizontal="center"/>
    </xf>
    <xf numFmtId="0" fontId="33" fillId="2" borderId="1" xfId="0" applyFont="1" applyFill="1" applyBorder="1" applyAlignment="1">
      <alignment horizontal="center" vertical="center" textRotation="90" wrapText="1"/>
    </xf>
    <xf numFmtId="1" fontId="34" fillId="19" borderId="1" xfId="0" applyNumberFormat="1" applyFont="1" applyFill="1" applyBorder="1" applyAlignment="1">
      <alignment horizontal="center"/>
    </xf>
    <xf numFmtId="0" fontId="35" fillId="0" borderId="1" xfId="0" applyFont="1" applyFill="1" applyBorder="1"/>
    <xf numFmtId="1" fontId="36" fillId="0" borderId="1" xfId="3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/>
    </xf>
    <xf numFmtId="1" fontId="35" fillId="0" borderId="1" xfId="0" applyNumberFormat="1" applyFont="1" applyFill="1" applyBorder="1" applyAlignment="1">
      <alignment horizontal="center"/>
    </xf>
    <xf numFmtId="1" fontId="36" fillId="20" borderId="1" xfId="3" applyNumberFormat="1" applyFont="1" applyFill="1" applyBorder="1" applyAlignment="1">
      <alignment horizontal="center" vertical="center"/>
    </xf>
    <xf numFmtId="1" fontId="0" fillId="21" borderId="1" xfId="0" applyNumberFormat="1" applyFill="1" applyBorder="1"/>
    <xf numFmtId="0" fontId="0" fillId="21" borderId="1" xfId="0" applyFill="1" applyBorder="1"/>
    <xf numFmtId="166" fontId="0" fillId="21" borderId="1" xfId="0" applyNumberFormat="1" applyFill="1" applyBorder="1"/>
    <xf numFmtId="0" fontId="11" fillId="21" borderId="1" xfId="0" applyFont="1" applyFill="1" applyBorder="1"/>
    <xf numFmtId="1" fontId="11" fillId="21" borderId="1" xfId="0" applyNumberFormat="1" applyFont="1" applyFill="1" applyBorder="1"/>
    <xf numFmtId="1" fontId="37" fillId="21" borderId="1" xfId="3" applyNumberFormat="1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/>
    </xf>
    <xf numFmtId="166" fontId="29" fillId="21" borderId="1" xfId="0" applyNumberFormat="1" applyFont="1" applyFill="1" applyBorder="1" applyAlignment="1">
      <alignment horizontal="center"/>
    </xf>
    <xf numFmtId="0" fontId="11" fillId="19" borderId="0" xfId="0" applyFont="1" applyFill="1"/>
    <xf numFmtId="0" fontId="38" fillId="21" borderId="1" xfId="0" applyFont="1" applyFill="1" applyBorder="1" applyAlignment="1">
      <alignment horizontal="center"/>
    </xf>
    <xf numFmtId="0" fontId="38" fillId="2" borderId="49" xfId="0" applyFont="1" applyFill="1" applyBorder="1"/>
    <xf numFmtId="1" fontId="38" fillId="2" borderId="50" xfId="0" applyNumberFormat="1" applyFont="1" applyFill="1" applyBorder="1"/>
    <xf numFmtId="0" fontId="38" fillId="2" borderId="50" xfId="0" applyFont="1" applyFill="1" applyBorder="1"/>
    <xf numFmtId="1" fontId="38" fillId="2" borderId="5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11" fillId="5" borderId="33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9" fillId="4" borderId="33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17" fontId="15" fillId="10" borderId="0" xfId="2" applyNumberFormat="1" applyFont="1" applyFill="1" applyAlignment="1">
      <alignment horizontal="center" vertical="center" wrapText="1"/>
    </xf>
    <xf numFmtId="0" fontId="15" fillId="10" borderId="0" xfId="2" applyFont="1" applyFill="1" applyAlignment="1">
      <alignment horizontal="center" vertical="center" wrapText="1"/>
    </xf>
    <xf numFmtId="49" fontId="0" fillId="8" borderId="0" xfId="0" applyNumberFormat="1" applyFill="1" applyAlignment="1">
      <alignment wrapText="1"/>
    </xf>
    <xf numFmtId="0" fontId="12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36" xfId="0" applyFont="1" applyFill="1" applyBorder="1" applyAlignment="1">
      <alignment horizontal="center" vertical="center" wrapText="1"/>
    </xf>
    <xf numFmtId="165" fontId="1" fillId="17" borderId="0" xfId="0" applyNumberFormat="1" applyFont="1" applyFill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0" fillId="2" borderId="53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wrapText="1"/>
    </xf>
    <xf numFmtId="0" fontId="0" fillId="19" borderId="0" xfId="0" applyFill="1" applyBorder="1" applyAlignment="1">
      <alignment horizontal="center" vertical="center" wrapText="1"/>
    </xf>
    <xf numFmtId="17" fontId="22" fillId="19" borderId="0" xfId="0" applyNumberFormat="1" applyFont="1" applyFill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3" fillId="19" borderId="0" xfId="0" applyFont="1" applyFill="1" applyAlignment="1">
      <alignment vertical="top" wrapText="1"/>
    </xf>
    <xf numFmtId="0" fontId="6" fillId="11" borderId="20" xfId="0" applyFont="1" applyFill="1" applyBorder="1" applyAlignment="1">
      <alignment horizontal="center"/>
    </xf>
    <xf numFmtId="0" fontId="33" fillId="11" borderId="2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33" fillId="2" borderId="36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9" fillId="2" borderId="6" xfId="0" applyFont="1" applyFill="1" applyBorder="1"/>
    <xf numFmtId="0" fontId="19" fillId="2" borderId="6" xfId="0" applyFont="1" applyFill="1" applyBorder="1"/>
    <xf numFmtId="0" fontId="17" fillId="2" borderId="6" xfId="0" applyFont="1" applyFill="1" applyBorder="1"/>
  </cellXfs>
  <cellStyles count="4">
    <cellStyle name="Normal" xfId="0" builtinId="0"/>
    <cellStyle name="Normal 2" xfId="1"/>
    <cellStyle name="Normal 3" xfId="2"/>
    <cellStyle name="Normal_1002_ETE FEBRERO" xfId="3"/>
  </cellStyles>
  <dxfs count="4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>
        <c:manualLayout>
          <c:layoutTarget val="inner"/>
          <c:xMode val="edge"/>
          <c:yMode val="edge"/>
          <c:x val="8.4682852143482132E-2"/>
          <c:y val="3.9454016903143832E-2"/>
          <c:w val="0.66930314960629922"/>
          <c:h val="0.85791887261036182"/>
        </c:manualLayout>
      </c:layout>
      <c:barChart>
        <c:barDir val="col"/>
        <c:grouping val="clustered"/>
        <c:ser>
          <c:idx val="0"/>
          <c:order val="0"/>
          <c:tx>
            <c:strRef>
              <c:f>INDICADORES!$F$6</c:f>
              <c:strCache>
                <c:ptCount val="1"/>
                <c:pt idx="0">
                  <c:v>PZAS OK </c:v>
                </c:pt>
              </c:strCache>
            </c:strRef>
          </c:tx>
          <c:cat>
            <c:numRef>
              <c:f>INDICADORES!$B$7:$B$13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INDICADORES!$F$7:$F$13</c:f>
              <c:numCache>
                <c:formatCode>0</c:formatCode>
                <c:ptCount val="7"/>
                <c:pt idx="0">
                  <c:v>125</c:v>
                </c:pt>
                <c:pt idx="1">
                  <c:v>116</c:v>
                </c:pt>
                <c:pt idx="2">
                  <c:v>133</c:v>
                </c:pt>
                <c:pt idx="3">
                  <c:v>95</c:v>
                </c:pt>
                <c:pt idx="4">
                  <c:v>179</c:v>
                </c:pt>
                <c:pt idx="5">
                  <c:v>155</c:v>
                </c:pt>
                <c:pt idx="6">
                  <c:v>175</c:v>
                </c:pt>
              </c:numCache>
            </c:numRef>
          </c:val>
        </c:ser>
        <c:ser>
          <c:idx val="1"/>
          <c:order val="1"/>
          <c:tx>
            <c:strRef>
              <c:f>INDICADORES!$G$6</c:f>
              <c:strCache>
                <c:ptCount val="1"/>
                <c:pt idx="0">
                  <c:v>Meta</c:v>
                </c:pt>
              </c:strCache>
            </c:strRef>
          </c:tx>
          <c:cat>
            <c:numRef>
              <c:f>INDICADORES!$B$7:$B$13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INDICADORES!$G$7:$G$13</c:f>
              <c:numCache>
                <c:formatCode>0</c:formatCode>
                <c:ptCount val="7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125</c:v>
                </c:pt>
                <c:pt idx="4">
                  <c:v>275</c:v>
                </c:pt>
                <c:pt idx="5">
                  <c:v>200</c:v>
                </c:pt>
                <c:pt idx="6">
                  <c:v>225</c:v>
                </c:pt>
              </c:numCache>
            </c:numRef>
          </c:val>
        </c:ser>
        <c:axId val="79532032"/>
        <c:axId val="79533568"/>
      </c:barChart>
      <c:lineChart>
        <c:grouping val="standard"/>
        <c:ser>
          <c:idx val="2"/>
          <c:order val="2"/>
          <c:tx>
            <c:strRef>
              <c:f>INDICADORES!$H$6</c:f>
              <c:strCache>
                <c:ptCount val="1"/>
                <c:pt idx="0">
                  <c:v>% efic.</c:v>
                </c:pt>
              </c:strCache>
            </c:strRef>
          </c:tx>
          <c:dLbls>
            <c:showVal val="1"/>
          </c:dLbls>
          <c:val>
            <c:numRef>
              <c:f>INDICADORES!$H$7:$H$13</c:f>
              <c:numCache>
                <c:formatCode>0</c:formatCode>
                <c:ptCount val="7"/>
                <c:pt idx="0">
                  <c:v>62.5</c:v>
                </c:pt>
                <c:pt idx="1">
                  <c:v>57.999999999999993</c:v>
                </c:pt>
                <c:pt idx="2">
                  <c:v>66.5</c:v>
                </c:pt>
                <c:pt idx="3">
                  <c:v>76</c:v>
                </c:pt>
                <c:pt idx="4">
                  <c:v>65.090909090909093</c:v>
                </c:pt>
                <c:pt idx="5">
                  <c:v>77.5</c:v>
                </c:pt>
                <c:pt idx="6">
                  <c:v>77.777777777777786</c:v>
                </c:pt>
              </c:numCache>
            </c:numRef>
          </c:val>
        </c:ser>
        <c:marker val="1"/>
        <c:axId val="79532032"/>
        <c:axId val="79533568"/>
      </c:lineChart>
      <c:catAx>
        <c:axId val="79532032"/>
        <c:scaling>
          <c:orientation val="minMax"/>
        </c:scaling>
        <c:axPos val="b"/>
        <c:numFmt formatCode="General" sourceLinked="1"/>
        <c:tickLblPos val="nextTo"/>
        <c:crossAx val="79533568"/>
        <c:crosses val="autoZero"/>
        <c:auto val="1"/>
        <c:lblAlgn val="ctr"/>
        <c:lblOffset val="100"/>
      </c:catAx>
      <c:valAx>
        <c:axId val="79533568"/>
        <c:scaling>
          <c:orientation val="minMax"/>
        </c:scaling>
        <c:axPos val="l"/>
        <c:majorGridlines/>
        <c:numFmt formatCode="0" sourceLinked="1"/>
        <c:tickLblPos val="nextTo"/>
        <c:crossAx val="795320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INDICADORES!$C$38</c:f>
              <c:strCache>
                <c:ptCount val="1"/>
                <c:pt idx="0">
                  <c:v>Producto conforme </c:v>
                </c:pt>
              </c:strCache>
            </c:strRef>
          </c:tx>
          <c:val>
            <c:numRef>
              <c:f>INDICADORES!$C$39:$C$45</c:f>
              <c:numCache>
                <c:formatCode>0</c:formatCode>
                <c:ptCount val="7"/>
                <c:pt idx="0">
                  <c:v>125</c:v>
                </c:pt>
                <c:pt idx="1">
                  <c:v>116</c:v>
                </c:pt>
                <c:pt idx="2">
                  <c:v>133</c:v>
                </c:pt>
                <c:pt idx="3">
                  <c:v>95</c:v>
                </c:pt>
                <c:pt idx="4">
                  <c:v>179</c:v>
                </c:pt>
                <c:pt idx="5">
                  <c:v>155</c:v>
                </c:pt>
                <c:pt idx="6">
                  <c:v>175</c:v>
                </c:pt>
              </c:numCache>
            </c:numRef>
          </c:val>
        </c:ser>
        <c:ser>
          <c:idx val="1"/>
          <c:order val="1"/>
          <c:tx>
            <c:strRef>
              <c:f>INDICADORES!$D$38</c:f>
              <c:strCache>
                <c:ptCount val="1"/>
                <c:pt idx="0">
                  <c:v>PNC </c:v>
                </c:pt>
              </c:strCache>
            </c:strRef>
          </c:tx>
          <c:val>
            <c:numRef>
              <c:f>INDICADORES!$D$39:$D$45</c:f>
              <c:numCache>
                <c:formatCode>General</c:formatCode>
                <c:ptCount val="7"/>
                <c:pt idx="0">
                  <c:v>15.5</c:v>
                </c:pt>
                <c:pt idx="1">
                  <c:v>12</c:v>
                </c:pt>
                <c:pt idx="2">
                  <c:v>19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</c:ser>
        <c:axId val="71916544"/>
        <c:axId val="71930624"/>
      </c:barChart>
      <c:lineChart>
        <c:grouping val="stacked"/>
        <c:ser>
          <c:idx val="2"/>
          <c:order val="2"/>
          <c:tx>
            <c:strRef>
              <c:f>INDICADORES!$F$38</c:f>
              <c:strCache>
                <c:ptCount val="1"/>
                <c:pt idx="0">
                  <c:v>% PNC </c:v>
                </c:pt>
              </c:strCache>
            </c:strRef>
          </c:tx>
          <c:dLbls>
            <c:showVal val="1"/>
          </c:dLbls>
          <c:val>
            <c:numRef>
              <c:f>INDICADORES!$F$39:$F$45</c:f>
              <c:numCache>
                <c:formatCode>0.0</c:formatCode>
                <c:ptCount val="7"/>
                <c:pt idx="0">
                  <c:v>12.4</c:v>
                </c:pt>
                <c:pt idx="1">
                  <c:v>10.344827586206897</c:v>
                </c:pt>
                <c:pt idx="2">
                  <c:v>14.285714285714285</c:v>
                </c:pt>
                <c:pt idx="3">
                  <c:v>14.736842105263156</c:v>
                </c:pt>
                <c:pt idx="4">
                  <c:v>7.8212290502793298</c:v>
                </c:pt>
                <c:pt idx="5">
                  <c:v>7.741935483870968</c:v>
                </c:pt>
                <c:pt idx="6">
                  <c:v>8</c:v>
                </c:pt>
              </c:numCache>
            </c:numRef>
          </c:val>
        </c:ser>
        <c:marker val="1"/>
        <c:axId val="71916544"/>
        <c:axId val="71930624"/>
      </c:lineChart>
      <c:catAx>
        <c:axId val="71916544"/>
        <c:scaling>
          <c:orientation val="minMax"/>
        </c:scaling>
        <c:axPos val="b"/>
        <c:tickLblPos val="nextTo"/>
        <c:crossAx val="71930624"/>
        <c:crosses val="autoZero"/>
        <c:auto val="1"/>
        <c:lblAlgn val="ctr"/>
        <c:lblOffset val="100"/>
      </c:catAx>
      <c:valAx>
        <c:axId val="71930624"/>
        <c:scaling>
          <c:orientation val="minMax"/>
        </c:scaling>
        <c:axPos val="l"/>
        <c:majorGridlines/>
        <c:numFmt formatCode="0" sourceLinked="1"/>
        <c:tickLblPos val="nextTo"/>
        <c:crossAx val="71916544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v>PZAS OK</c:v>
          </c:tx>
          <c:cat>
            <c:numRef>
              <c:f>INDICADORES!$B$64:$B$67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INDICADORES!$F$64:$F$67</c:f>
              <c:numCache>
                <c:formatCode>0</c:formatCode>
                <c:ptCount val="4"/>
                <c:pt idx="0">
                  <c:v>81</c:v>
                </c:pt>
                <c:pt idx="1">
                  <c:v>71</c:v>
                </c:pt>
                <c:pt idx="2">
                  <c:v>182</c:v>
                </c:pt>
                <c:pt idx="3">
                  <c:v>156</c:v>
                </c:pt>
              </c:numCache>
            </c:numRef>
          </c:val>
        </c:ser>
        <c:ser>
          <c:idx val="1"/>
          <c:order val="1"/>
          <c:tx>
            <c:v>META</c:v>
          </c:tx>
          <c:cat>
            <c:numRef>
              <c:f>INDICADORES!$B$64:$B$67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INDICADORES!$G$64:$G$67</c:f>
              <c:numCache>
                <c:formatCode>0</c:formatCode>
                <c:ptCount val="4"/>
                <c:pt idx="0">
                  <c:v>92</c:v>
                </c:pt>
                <c:pt idx="1">
                  <c:v>184</c:v>
                </c:pt>
                <c:pt idx="2">
                  <c:v>207</c:v>
                </c:pt>
                <c:pt idx="3">
                  <c:v>218</c:v>
                </c:pt>
              </c:numCache>
            </c:numRef>
          </c:val>
        </c:ser>
        <c:axId val="81311616"/>
        <c:axId val="81313152"/>
      </c:barChart>
      <c:lineChart>
        <c:grouping val="standard"/>
        <c:ser>
          <c:idx val="2"/>
          <c:order val="2"/>
          <c:tx>
            <c:v>% EFICIENCIA</c:v>
          </c:tx>
          <c:cat>
            <c:numRef>
              <c:f>INDICADORES!$B$64:$B$67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INDICADORES!$H$64:$H$67</c:f>
              <c:numCache>
                <c:formatCode>0</c:formatCode>
                <c:ptCount val="4"/>
                <c:pt idx="0">
                  <c:v>88.043478260869563</c:v>
                </c:pt>
                <c:pt idx="1">
                  <c:v>38.586956521739133</c:v>
                </c:pt>
                <c:pt idx="2">
                  <c:v>87.922705314009661</c:v>
                </c:pt>
                <c:pt idx="3">
                  <c:v>71.559633027522935</c:v>
                </c:pt>
              </c:numCache>
            </c:numRef>
          </c:val>
        </c:ser>
        <c:marker val="1"/>
        <c:axId val="81311616"/>
        <c:axId val="81313152"/>
      </c:lineChart>
      <c:catAx>
        <c:axId val="81311616"/>
        <c:scaling>
          <c:orientation val="minMax"/>
        </c:scaling>
        <c:axPos val="b"/>
        <c:numFmt formatCode="General" sourceLinked="1"/>
        <c:tickLblPos val="nextTo"/>
        <c:crossAx val="81313152"/>
        <c:crosses val="autoZero"/>
        <c:auto val="1"/>
        <c:lblAlgn val="ctr"/>
        <c:lblOffset val="100"/>
      </c:catAx>
      <c:valAx>
        <c:axId val="81313152"/>
        <c:scaling>
          <c:orientation val="minMax"/>
        </c:scaling>
        <c:axPos val="l"/>
        <c:majorGridlines/>
        <c:numFmt formatCode="0" sourceLinked="1"/>
        <c:tickLblPos val="nextTo"/>
        <c:crossAx val="813116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v>P. CONFORME</c:v>
          </c:tx>
          <c:cat>
            <c:numRef>
              <c:f>INDICADORES!$B$84:$B$87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INDICADORES!$C$84:$C$87</c:f>
              <c:numCache>
                <c:formatCode>0</c:formatCode>
                <c:ptCount val="4"/>
                <c:pt idx="0">
                  <c:v>125</c:v>
                </c:pt>
                <c:pt idx="1">
                  <c:v>116</c:v>
                </c:pt>
                <c:pt idx="2">
                  <c:v>133</c:v>
                </c:pt>
                <c:pt idx="3">
                  <c:v>95</c:v>
                </c:pt>
              </c:numCache>
            </c:numRef>
          </c:val>
        </c:ser>
        <c:ser>
          <c:idx val="1"/>
          <c:order val="1"/>
          <c:tx>
            <c:v>PNC</c:v>
          </c:tx>
          <c:cat>
            <c:numRef>
              <c:f>INDICADORES!$B$84:$B$87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INDICADORES!$D$84:$D$87</c:f>
              <c:numCache>
                <c:formatCode>0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</c:ser>
        <c:axId val="81216640"/>
        <c:axId val="81218176"/>
      </c:barChart>
      <c:lineChart>
        <c:grouping val="standard"/>
        <c:ser>
          <c:idx val="2"/>
          <c:order val="2"/>
          <c:tx>
            <c:v>% PNC</c:v>
          </c:tx>
          <c:dLbls>
            <c:showVal val="1"/>
          </c:dLbls>
          <c:cat>
            <c:numRef>
              <c:f>INDICADORES!$B$84:$B$87</c:f>
              <c:numCache>
                <c:formatCode>General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cat>
          <c:val>
            <c:numRef>
              <c:f>INDICADORES!$F$84:$F$87</c:f>
              <c:numCache>
                <c:formatCode>0.0</c:formatCode>
                <c:ptCount val="4"/>
                <c:pt idx="0">
                  <c:v>0</c:v>
                </c:pt>
                <c:pt idx="1">
                  <c:v>12.931034482758621</c:v>
                </c:pt>
                <c:pt idx="2">
                  <c:v>11.278195488721805</c:v>
                </c:pt>
                <c:pt idx="3">
                  <c:v>5.2631578947368416</c:v>
                </c:pt>
              </c:numCache>
            </c:numRef>
          </c:val>
        </c:ser>
        <c:marker val="1"/>
        <c:axId val="81216640"/>
        <c:axId val="81218176"/>
      </c:lineChart>
      <c:catAx>
        <c:axId val="81216640"/>
        <c:scaling>
          <c:orientation val="minMax"/>
        </c:scaling>
        <c:axPos val="b"/>
        <c:numFmt formatCode="General" sourceLinked="1"/>
        <c:tickLblPos val="nextTo"/>
        <c:crossAx val="81218176"/>
        <c:crosses val="autoZero"/>
        <c:auto val="1"/>
        <c:lblAlgn val="ctr"/>
        <c:lblOffset val="100"/>
      </c:catAx>
      <c:valAx>
        <c:axId val="81218176"/>
        <c:scaling>
          <c:orientation val="minMax"/>
        </c:scaling>
        <c:axPos val="l"/>
        <c:majorGridlines/>
        <c:numFmt formatCode="0" sourceLinked="1"/>
        <c:tickLblPos val="nextTo"/>
        <c:crossAx val="812166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INDICADORES!$F$109</c:f>
              <c:strCache>
                <c:ptCount val="1"/>
                <c:pt idx="0">
                  <c:v>Piezas Ok</c:v>
                </c:pt>
              </c:strCache>
            </c:strRef>
          </c:tx>
          <c:cat>
            <c:strRef>
              <c:f>INDICADORES!$B$110:$B$114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INDICADORES!$F$110:$F$114</c:f>
              <c:numCache>
                <c:formatCode>General</c:formatCode>
                <c:ptCount val="5"/>
                <c:pt idx="0">
                  <c:v>23</c:v>
                </c:pt>
                <c:pt idx="1">
                  <c:v>56</c:v>
                </c:pt>
                <c:pt idx="2">
                  <c:v>64</c:v>
                </c:pt>
                <c:pt idx="3">
                  <c:v>79</c:v>
                </c:pt>
                <c:pt idx="4">
                  <c:v>104</c:v>
                </c:pt>
              </c:numCache>
            </c:numRef>
          </c:val>
        </c:ser>
        <c:ser>
          <c:idx val="1"/>
          <c:order val="1"/>
          <c:tx>
            <c:strRef>
              <c:f>INDICADORES!$G$109</c:f>
              <c:strCache>
                <c:ptCount val="1"/>
                <c:pt idx="0">
                  <c:v>meta</c:v>
                </c:pt>
              </c:strCache>
            </c:strRef>
          </c:tx>
          <c:cat>
            <c:strRef>
              <c:f>INDICADORES!$B$110:$B$114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INDICADORES!$G$110:$G$114</c:f>
              <c:numCache>
                <c:formatCode>General</c:formatCode>
                <c:ptCount val="5"/>
                <c:pt idx="0">
                  <c:v>75</c:v>
                </c:pt>
                <c:pt idx="1">
                  <c:v>125</c:v>
                </c:pt>
                <c:pt idx="2">
                  <c:v>225</c:v>
                </c:pt>
                <c:pt idx="3">
                  <c:v>125</c:v>
                </c:pt>
                <c:pt idx="4">
                  <c:v>150</c:v>
                </c:pt>
              </c:numCache>
            </c:numRef>
          </c:val>
        </c:ser>
        <c:axId val="91260800"/>
        <c:axId val="91262336"/>
      </c:barChart>
      <c:lineChart>
        <c:grouping val="standard"/>
        <c:ser>
          <c:idx val="2"/>
          <c:order val="2"/>
          <c:tx>
            <c:strRef>
              <c:f>INDICADORES!$H$109</c:f>
              <c:strCache>
                <c:ptCount val="1"/>
                <c:pt idx="0">
                  <c:v>% Eficiencia</c:v>
                </c:pt>
              </c:strCache>
            </c:strRef>
          </c:tx>
          <c:dLbls>
            <c:showVal val="1"/>
          </c:dLbls>
          <c:cat>
            <c:strRef>
              <c:f>INDICADORES!$B$110:$B$114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INDICADORES!$H$110:$H$114</c:f>
              <c:numCache>
                <c:formatCode>General</c:formatCode>
                <c:ptCount val="5"/>
                <c:pt idx="0" formatCode="0.0">
                  <c:v>30.666666666666664</c:v>
                </c:pt>
                <c:pt idx="1">
                  <c:v>44.800000000000004</c:v>
                </c:pt>
                <c:pt idx="2" formatCode="0.0">
                  <c:v>28.444444444444443</c:v>
                </c:pt>
                <c:pt idx="3" formatCode="0.0">
                  <c:v>63.2</c:v>
                </c:pt>
                <c:pt idx="4" formatCode="0.0">
                  <c:v>69.333333333333343</c:v>
                </c:pt>
              </c:numCache>
            </c:numRef>
          </c:val>
        </c:ser>
        <c:marker val="1"/>
        <c:axId val="91260800"/>
        <c:axId val="91262336"/>
      </c:lineChart>
      <c:catAx>
        <c:axId val="91260800"/>
        <c:scaling>
          <c:orientation val="minMax"/>
        </c:scaling>
        <c:axPos val="b"/>
        <c:tickLblPos val="nextTo"/>
        <c:crossAx val="91262336"/>
        <c:crosses val="autoZero"/>
        <c:auto val="1"/>
        <c:lblAlgn val="ctr"/>
        <c:lblOffset val="100"/>
      </c:catAx>
      <c:valAx>
        <c:axId val="91262336"/>
        <c:scaling>
          <c:orientation val="minMax"/>
        </c:scaling>
        <c:axPos val="l"/>
        <c:majorGridlines/>
        <c:numFmt formatCode="General" sourceLinked="1"/>
        <c:tickLblPos val="nextTo"/>
        <c:crossAx val="9126080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INDICADORES!$C$136</c:f>
              <c:strCache>
                <c:ptCount val="1"/>
                <c:pt idx="0">
                  <c:v>Producto conforme </c:v>
                </c:pt>
              </c:strCache>
            </c:strRef>
          </c:tx>
          <c:cat>
            <c:strRef>
              <c:f>INDICADORES!$B$137:$B$141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INDICADORES!$C$137:$C$141</c:f>
              <c:numCache>
                <c:formatCode>General</c:formatCode>
                <c:ptCount val="5"/>
                <c:pt idx="0">
                  <c:v>23</c:v>
                </c:pt>
                <c:pt idx="1">
                  <c:v>56</c:v>
                </c:pt>
                <c:pt idx="2">
                  <c:v>64</c:v>
                </c:pt>
                <c:pt idx="3">
                  <c:v>79</c:v>
                </c:pt>
                <c:pt idx="4">
                  <c:v>104</c:v>
                </c:pt>
              </c:numCache>
            </c:numRef>
          </c:val>
        </c:ser>
        <c:ser>
          <c:idx val="1"/>
          <c:order val="1"/>
          <c:tx>
            <c:strRef>
              <c:f>INDICADORES!$D$136</c:f>
              <c:strCache>
                <c:ptCount val="1"/>
                <c:pt idx="0">
                  <c:v>PNC </c:v>
                </c:pt>
              </c:strCache>
            </c:strRef>
          </c:tx>
          <c:cat>
            <c:strRef>
              <c:f>INDICADORES!$B$137:$B$141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INDICADORES!$D$137:$D$141</c:f>
              <c:numCache>
                <c:formatCode>0</c:formatCode>
                <c:ptCount val="5"/>
                <c:pt idx="0" formatCode="General">
                  <c:v>12</c:v>
                </c:pt>
                <c:pt idx="1">
                  <c:v>56</c:v>
                </c:pt>
                <c:pt idx="2" formatCode="General">
                  <c:v>196</c:v>
                </c:pt>
                <c:pt idx="3" formatCode="General">
                  <c:v>80</c:v>
                </c:pt>
                <c:pt idx="4" formatCode="General">
                  <c:v>0</c:v>
                </c:pt>
              </c:numCache>
            </c:numRef>
          </c:val>
        </c:ser>
        <c:axId val="44987136"/>
        <c:axId val="44989056"/>
      </c:barChart>
      <c:lineChart>
        <c:grouping val="standard"/>
        <c:ser>
          <c:idx val="2"/>
          <c:order val="2"/>
          <c:tx>
            <c:strRef>
              <c:f>INDICADORES!$F$136</c:f>
              <c:strCache>
                <c:ptCount val="1"/>
                <c:pt idx="0">
                  <c:v>% PNC </c:v>
                </c:pt>
              </c:strCache>
            </c:strRef>
          </c:tx>
          <c:dLbls>
            <c:showVal val="1"/>
          </c:dLbls>
          <c:cat>
            <c:strRef>
              <c:f>INDICADORES!$B$137:$B$141</c:f>
              <c:strCache>
                <c:ptCount val="5"/>
                <c:pt idx="0">
                  <c:v>14/T1</c:v>
                </c:pt>
                <c:pt idx="1">
                  <c:v>15/T1</c:v>
                </c:pt>
                <c:pt idx="2">
                  <c:v>15/T3</c:v>
                </c:pt>
                <c:pt idx="3">
                  <c:v>16/T1</c:v>
                </c:pt>
                <c:pt idx="4">
                  <c:v>16/T3</c:v>
                </c:pt>
              </c:strCache>
            </c:strRef>
          </c:cat>
          <c:val>
            <c:numRef>
              <c:f>INDICADORES!$F$137:$F$141</c:f>
              <c:numCache>
                <c:formatCode>0.00</c:formatCode>
                <c:ptCount val="5"/>
                <c:pt idx="0">
                  <c:v>52.173913043478258</c:v>
                </c:pt>
                <c:pt idx="1">
                  <c:v>100</c:v>
                </c:pt>
                <c:pt idx="2">
                  <c:v>306.25</c:v>
                </c:pt>
                <c:pt idx="3">
                  <c:v>101.26582278481013</c:v>
                </c:pt>
                <c:pt idx="4">
                  <c:v>0</c:v>
                </c:pt>
              </c:numCache>
            </c:numRef>
          </c:val>
        </c:ser>
        <c:marker val="1"/>
        <c:axId val="44987136"/>
        <c:axId val="44989056"/>
      </c:lineChart>
      <c:catAx>
        <c:axId val="44987136"/>
        <c:scaling>
          <c:orientation val="minMax"/>
        </c:scaling>
        <c:axPos val="b"/>
        <c:tickLblPos val="nextTo"/>
        <c:crossAx val="44989056"/>
        <c:crosses val="autoZero"/>
        <c:auto val="1"/>
        <c:lblAlgn val="ctr"/>
        <c:lblOffset val="100"/>
      </c:catAx>
      <c:valAx>
        <c:axId val="44989056"/>
        <c:scaling>
          <c:orientation val="minMax"/>
        </c:scaling>
        <c:axPos val="l"/>
        <c:majorGridlines/>
        <c:numFmt formatCode="General" sourceLinked="1"/>
        <c:tickLblPos val="nextTo"/>
        <c:crossAx val="449871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4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11205</xdr:rowOff>
    </xdr:from>
    <xdr:to>
      <xdr:col>8</xdr:col>
      <xdr:colOff>44825</xdr:colOff>
      <xdr:row>4</xdr:row>
      <xdr:rowOff>89969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6" y="11205"/>
          <a:ext cx="2319618" cy="874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0</xdr:row>
      <xdr:rowOff>11205</xdr:rowOff>
    </xdr:from>
    <xdr:to>
      <xdr:col>3</xdr:col>
      <xdr:colOff>209550</xdr:colOff>
      <xdr:row>3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37" y="11205"/>
          <a:ext cx="1149163" cy="636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3</xdr:col>
      <xdr:colOff>121104</xdr:colOff>
      <xdr:row>3</xdr:row>
      <xdr:rowOff>171450</xdr:rowOff>
    </xdr:to>
    <xdr:pic>
      <xdr:nvPicPr>
        <xdr:cNvPr id="4" name="3 Imagen" descr="C:\Documents and Settings\Rosa Esther Arellano\Mis documentos\SINDEUR\SINDEUR LOGOTIP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7175"/>
          <a:ext cx="1254579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485774</xdr:colOff>
      <xdr:row>5</xdr:row>
      <xdr:rowOff>104774</xdr:rowOff>
    </xdr:from>
    <xdr:to>
      <xdr:col>14</xdr:col>
      <xdr:colOff>742949</xdr:colOff>
      <xdr:row>22</xdr:row>
      <xdr:rowOff>104774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464003</xdr:colOff>
      <xdr:row>36</xdr:row>
      <xdr:rowOff>400050</xdr:rowOff>
    </xdr:from>
    <xdr:to>
      <xdr:col>13</xdr:col>
      <xdr:colOff>561975</xdr:colOff>
      <xdr:row>46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342901</xdr:colOff>
      <xdr:row>60</xdr:row>
      <xdr:rowOff>209549</xdr:rowOff>
    </xdr:from>
    <xdr:to>
      <xdr:col>14</xdr:col>
      <xdr:colOff>485777</xdr:colOff>
      <xdr:row>74</xdr:row>
      <xdr:rowOff>95250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409574</xdr:colOff>
      <xdr:row>81</xdr:row>
      <xdr:rowOff>390525</xdr:rowOff>
    </xdr:from>
    <xdr:to>
      <xdr:col>12</xdr:col>
      <xdr:colOff>761999</xdr:colOff>
      <xdr:row>94</xdr:row>
      <xdr:rowOff>142875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457200</xdr:colOff>
      <xdr:row>108</xdr:row>
      <xdr:rowOff>123824</xdr:rowOff>
    </xdr:from>
    <xdr:to>
      <xdr:col>14</xdr:col>
      <xdr:colOff>200025</xdr:colOff>
      <xdr:row>122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235325</xdr:colOff>
      <xdr:row>134</xdr:row>
      <xdr:rowOff>11206</xdr:rowOff>
    </xdr:from>
    <xdr:to>
      <xdr:col>13</xdr:col>
      <xdr:colOff>212913</xdr:colOff>
      <xdr:row>150</xdr:row>
      <xdr:rowOff>44824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0.09792</cdr:x>
      <cdr:y>0.08313</cdr:y>
    </cdr:from>
    <cdr:to>
      <cdr:x>0.50833</cdr:x>
      <cdr:y>0.15892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47675" y="323851"/>
          <a:ext cx="18764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="1">
              <a:latin typeface="Arial" pitchFamily="34" charset="0"/>
              <a:cs typeface="Arial" pitchFamily="34" charset="0"/>
            </a:rPr>
            <a:t>% EFICIENCIA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0.68393</cdr:x>
      <cdr:y>0.02721</cdr:y>
    </cdr:from>
    <cdr:to>
      <cdr:x>1</cdr:x>
      <cdr:y>0.17298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126922" y="76200"/>
          <a:ext cx="1445078" cy="408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1">
              <a:latin typeface="Arial" pitchFamily="34" charset="0"/>
              <a:cs typeface="Arial" pitchFamily="34" charset="0"/>
            </a:rPr>
            <a:t>PNC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0.12249</cdr:x>
      <cdr:y>0.05357</cdr:y>
    </cdr:from>
    <cdr:to>
      <cdr:x>0.56125</cdr:x>
      <cdr:y>0.14583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171450"/>
          <a:ext cx="18764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1">
              <a:latin typeface="Arial" pitchFamily="34" charset="0"/>
              <a:cs typeface="Arial" pitchFamily="34" charset="0"/>
            </a:rPr>
            <a:t>% EFICIENCIA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0.67647</cdr:x>
      <cdr:y>0.02616</cdr:y>
    </cdr:from>
    <cdr:to>
      <cdr:x>0.98039</cdr:x>
      <cdr:y>0.16092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628900" y="85725"/>
          <a:ext cx="1181100" cy="44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1">
              <a:latin typeface="Arial" pitchFamily="34" charset="0"/>
              <a:cs typeface="Arial" pitchFamily="34" charset="0"/>
            </a:rPr>
            <a:t>PNC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0.47398</cdr:x>
      <cdr:y>0.07003</cdr:y>
    </cdr:from>
    <cdr:to>
      <cdr:x>0.92645</cdr:x>
      <cdr:y>0.17767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45137" y="231477"/>
          <a:ext cx="1952334" cy="355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1">
              <a:latin typeface="Arial" pitchFamily="34" charset="0"/>
              <a:cs typeface="Arial" pitchFamily="34" charset="0"/>
            </a:rPr>
            <a:t>% EFICIENCIA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V35"/>
  <sheetViews>
    <sheetView topLeftCell="C4" workbookViewId="0">
      <selection activeCell="AF34" sqref="AF3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48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77</v>
      </c>
    </row>
    <row r="6" spans="2:48" ht="15.75" thickBot="1">
      <c r="AP6" s="40" t="s">
        <v>21</v>
      </c>
      <c r="AT6" s="618" t="s">
        <v>44</v>
      </c>
      <c r="AU6" s="619"/>
      <c r="AV6" s="620"/>
    </row>
    <row r="7" spans="2:48">
      <c r="B7" s="29" t="s">
        <v>32</v>
      </c>
      <c r="C7" s="30" t="s">
        <v>1</v>
      </c>
      <c r="D7" s="31" t="s">
        <v>1</v>
      </c>
      <c r="E7" s="54"/>
      <c r="F7" s="609" t="s">
        <v>12</v>
      </c>
      <c r="G7" s="610"/>
      <c r="H7" s="610"/>
      <c r="I7" s="610"/>
      <c r="J7" s="610"/>
      <c r="K7" s="611"/>
      <c r="L7" s="15"/>
      <c r="M7" s="612" t="s">
        <v>33</v>
      </c>
      <c r="N7" s="613"/>
      <c r="O7" s="15"/>
      <c r="P7" s="50" t="s">
        <v>10</v>
      </c>
      <c r="Q7" s="54"/>
      <c r="R7" s="50" t="s">
        <v>41</v>
      </c>
      <c r="S7" s="84"/>
      <c r="T7" s="50" t="s">
        <v>29</v>
      </c>
      <c r="U7" s="55" t="s">
        <v>14</v>
      </c>
      <c r="V7" s="54" t="s">
        <v>9</v>
      </c>
      <c r="W7" s="78" t="s">
        <v>58</v>
      </c>
      <c r="X7" s="76" t="s">
        <v>14</v>
      </c>
      <c r="Y7" s="56"/>
      <c r="Z7" s="82" t="s">
        <v>55</v>
      </c>
      <c r="AA7" s="7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614" t="s">
        <v>47</v>
      </c>
      <c r="AJ7" s="615"/>
      <c r="AK7" s="616"/>
      <c r="AL7" s="614" t="s">
        <v>39</v>
      </c>
      <c r="AM7" s="615"/>
      <c r="AN7" s="616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57</v>
      </c>
      <c r="O8" s="1"/>
      <c r="P8" s="25" t="s">
        <v>2</v>
      </c>
      <c r="Q8" s="3"/>
      <c r="R8" s="25"/>
      <c r="S8" s="85" t="s">
        <v>34</v>
      </c>
      <c r="T8" s="25" t="s">
        <v>46</v>
      </c>
      <c r="U8" s="41" t="s">
        <v>16</v>
      </c>
      <c r="V8" s="3" t="s">
        <v>9</v>
      </c>
      <c r="W8" s="81" t="s">
        <v>54</v>
      </c>
      <c r="X8" s="77" t="s">
        <v>11</v>
      </c>
      <c r="Y8" s="6"/>
      <c r="Z8" s="83" t="s">
        <v>42</v>
      </c>
      <c r="AA8" s="8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56</v>
      </c>
      <c r="AM8" s="27"/>
      <c r="AN8" s="88" t="s">
        <v>79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41153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0.5</v>
      </c>
      <c r="O10" s="2"/>
      <c r="P10" s="17">
        <f>D10-(M10+N10)</f>
        <v>7.5</v>
      </c>
      <c r="Q10" s="2"/>
      <c r="R10" s="7" t="s">
        <v>59</v>
      </c>
      <c r="S10" s="86">
        <v>2</v>
      </c>
      <c r="T10" s="7">
        <v>40</v>
      </c>
      <c r="U10" s="18">
        <f>P10*T10</f>
        <v>300</v>
      </c>
      <c r="V10" s="2"/>
      <c r="W10" s="19">
        <v>91</v>
      </c>
      <c r="X10" s="74">
        <v>91</v>
      </c>
      <c r="Y10" s="22"/>
      <c r="Z10" s="19">
        <v>9</v>
      </c>
      <c r="AA10" s="19">
        <v>9</v>
      </c>
      <c r="AB10" s="5"/>
      <c r="AC10" s="18">
        <f>X10*S10</f>
        <v>182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713</v>
      </c>
      <c r="AM10" s="49">
        <f>AC10+AD10+AE10+AF10</f>
        <v>182</v>
      </c>
      <c r="AN10" s="49">
        <f>AL10-AM10</f>
        <v>531</v>
      </c>
      <c r="AO10" s="5"/>
      <c r="AP10" s="7">
        <f>(X10/U10)*100</f>
        <v>30.333333333333336</v>
      </c>
      <c r="AQ10" s="18">
        <f>(AD10/(AC10+AD10))*100</f>
        <v>0</v>
      </c>
      <c r="AR10" s="7">
        <f>(AG10/AC10)*100</f>
        <v>0</v>
      </c>
      <c r="AS10" s="2"/>
      <c r="AT10" s="7" t="s">
        <v>52</v>
      </c>
      <c r="AU10" s="7" t="s">
        <v>45</v>
      </c>
      <c r="AV10" s="7" t="s">
        <v>53</v>
      </c>
    </row>
    <row r="11" spans="2:48" ht="16.5" thickBot="1">
      <c r="B11" s="14" t="s">
        <v>74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13">
        <v>41155</v>
      </c>
      <c r="C13" s="11" t="s">
        <v>0</v>
      </c>
      <c r="D13" s="15">
        <v>8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0</v>
      </c>
      <c r="N13" s="7">
        <v>0.5</v>
      </c>
      <c r="O13" s="2"/>
      <c r="P13" s="17">
        <f>D13-(M13+N13)</f>
        <v>7.5</v>
      </c>
      <c r="Q13" s="2"/>
      <c r="R13" s="7" t="s">
        <v>59</v>
      </c>
      <c r="S13" s="86">
        <v>2</v>
      </c>
      <c r="T13" s="7">
        <v>40</v>
      </c>
      <c r="U13" s="18">
        <f>P13*T13</f>
        <v>300</v>
      </c>
      <c r="V13" s="2"/>
      <c r="W13" s="19">
        <v>94</v>
      </c>
      <c r="X13" s="74">
        <v>94</v>
      </c>
      <c r="Y13" s="22"/>
      <c r="Z13" s="19">
        <v>6</v>
      </c>
      <c r="AA13" s="19">
        <v>6</v>
      </c>
      <c r="AB13" s="5"/>
      <c r="AC13" s="18">
        <f>X13*S13</f>
        <v>188</v>
      </c>
      <c r="AD13" s="47">
        <v>12.3</v>
      </c>
      <c r="AE13" s="7">
        <v>0</v>
      </c>
      <c r="AF13" s="7">
        <v>0</v>
      </c>
      <c r="AG13" s="18">
        <f>AD13+AF13</f>
        <v>12.3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531</v>
      </c>
      <c r="AM13" s="49">
        <f>AC13+AD13+AE13+AF13</f>
        <v>200.3</v>
      </c>
      <c r="AN13" s="49">
        <f>AL13-AM13</f>
        <v>330.7</v>
      </c>
      <c r="AO13" s="5"/>
      <c r="AP13" s="7">
        <f>(X13/U13)*100</f>
        <v>31.333333333333336</v>
      </c>
      <c r="AQ13" s="18">
        <f>(AD13/(AC13+AD13))*100</f>
        <v>6.1407888167748377</v>
      </c>
      <c r="AR13" s="7">
        <f>(AG13/AC13)*100</f>
        <v>6.5425531914893611</v>
      </c>
      <c r="AS13" s="2"/>
      <c r="AT13" s="7" t="s">
        <v>52</v>
      </c>
      <c r="AU13" s="7" t="s">
        <v>45</v>
      </c>
      <c r="AV13" s="7" t="s">
        <v>53</v>
      </c>
    </row>
    <row r="14" spans="2:48" ht="16.5" thickBot="1">
      <c r="B14" s="14" t="s">
        <v>72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/>
    <row r="16" spans="2:48" ht="15.75">
      <c r="B16" s="13">
        <v>41155</v>
      </c>
      <c r="C16" s="11" t="s">
        <v>73</v>
      </c>
      <c r="D16" s="15">
        <v>7.5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2.5</v>
      </c>
      <c r="N16" s="7">
        <v>0</v>
      </c>
      <c r="O16" s="2"/>
      <c r="P16" s="17">
        <f>D16-(M16+N16)</f>
        <v>5</v>
      </c>
      <c r="Q16" s="2"/>
      <c r="R16" s="7" t="s">
        <v>59</v>
      </c>
      <c r="S16" s="86">
        <v>2</v>
      </c>
      <c r="T16" s="7">
        <v>40</v>
      </c>
      <c r="U16" s="18">
        <f>P16*T16</f>
        <v>200</v>
      </c>
      <c r="V16" s="2"/>
      <c r="W16" s="19">
        <v>158</v>
      </c>
      <c r="X16" s="74">
        <v>158</v>
      </c>
      <c r="Y16" s="22"/>
      <c r="Z16" s="19">
        <v>3</v>
      </c>
      <c r="AA16" s="19">
        <v>3</v>
      </c>
      <c r="AB16" s="5"/>
      <c r="AC16" s="18">
        <f>X16*S16</f>
        <v>316</v>
      </c>
      <c r="AD16" s="47">
        <v>16.7</v>
      </c>
      <c r="AE16" s="7">
        <v>7.95</v>
      </c>
      <c r="AF16" s="7">
        <v>0</v>
      </c>
      <c r="AG16" s="18">
        <f>AD16+AF16</f>
        <v>16.7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330.7</v>
      </c>
      <c r="AM16" s="49">
        <f>AC16+AD16+AE16+AF16</f>
        <v>340.65</v>
      </c>
      <c r="AN16" s="49">
        <f>AL16-AM16</f>
        <v>-9.9499999999999886</v>
      </c>
      <c r="AO16" s="5"/>
      <c r="AP16" s="7">
        <f>(X16/U16)*100</f>
        <v>79</v>
      </c>
      <c r="AQ16" s="18">
        <f>(AD16/(AC16+AD16))*100</f>
        <v>5.0195371205290051</v>
      </c>
      <c r="AR16" s="7">
        <f>(AG16/AC16)*100</f>
        <v>5.2848101265822782</v>
      </c>
      <c r="AS16" s="2"/>
      <c r="AT16" s="7" t="s">
        <v>52</v>
      </c>
      <c r="AU16" s="7" t="s">
        <v>45</v>
      </c>
      <c r="AV16" s="7" t="s">
        <v>53</v>
      </c>
    </row>
    <row r="17" spans="2:48" ht="16.5" thickBot="1">
      <c r="B17" s="14" t="s">
        <v>67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48" ht="15.75" thickBot="1"/>
    <row r="19" spans="2:48">
      <c r="B19" s="29" t="s">
        <v>32</v>
      </c>
      <c r="C19" s="30" t="s">
        <v>1</v>
      </c>
      <c r="D19" s="31" t="s">
        <v>1</v>
      </c>
      <c r="E19" s="54"/>
      <c r="F19" s="609" t="s">
        <v>12</v>
      </c>
      <c r="G19" s="610"/>
      <c r="H19" s="610"/>
      <c r="I19" s="610"/>
      <c r="J19" s="610"/>
      <c r="K19" s="611"/>
      <c r="L19" s="15"/>
      <c r="M19" s="612" t="s">
        <v>33</v>
      </c>
      <c r="N19" s="613"/>
      <c r="O19" s="15"/>
      <c r="P19" s="50" t="s">
        <v>10</v>
      </c>
      <c r="Q19" s="54"/>
      <c r="R19" s="50" t="s">
        <v>41</v>
      </c>
      <c r="S19" s="84"/>
      <c r="T19" s="50" t="s">
        <v>29</v>
      </c>
      <c r="U19" s="55" t="s">
        <v>14</v>
      </c>
      <c r="V19" s="54" t="s">
        <v>9</v>
      </c>
      <c r="W19" s="78" t="s">
        <v>58</v>
      </c>
      <c r="X19" s="76" t="s">
        <v>14</v>
      </c>
      <c r="Y19" s="56"/>
      <c r="Z19" s="82" t="s">
        <v>55</v>
      </c>
      <c r="AA19" s="79" t="s">
        <v>43</v>
      </c>
      <c r="AB19" s="54"/>
      <c r="AC19" s="57" t="s">
        <v>38</v>
      </c>
      <c r="AD19" s="58"/>
      <c r="AE19" s="59"/>
      <c r="AF19" s="60"/>
      <c r="AG19" s="50" t="s">
        <v>11</v>
      </c>
      <c r="AH19" s="54"/>
      <c r="AI19" s="614" t="s">
        <v>47</v>
      </c>
      <c r="AJ19" s="615"/>
      <c r="AK19" s="616"/>
      <c r="AL19" s="614" t="s">
        <v>39</v>
      </c>
      <c r="AM19" s="615"/>
      <c r="AN19" s="616"/>
      <c r="AO19" s="54"/>
      <c r="AP19" s="55" t="s">
        <v>22</v>
      </c>
      <c r="AQ19" s="50" t="s">
        <v>20</v>
      </c>
      <c r="AR19" s="50" t="s">
        <v>20</v>
      </c>
      <c r="AS19" s="54"/>
      <c r="AT19" s="15" t="s">
        <v>22</v>
      </c>
      <c r="AU19" s="15" t="s">
        <v>9</v>
      </c>
      <c r="AV19" s="61" t="s">
        <v>9</v>
      </c>
    </row>
    <row r="20" spans="2:48" ht="15.75" thickBot="1">
      <c r="B20" s="32" t="s">
        <v>9</v>
      </c>
      <c r="C20" s="25" t="s">
        <v>9</v>
      </c>
      <c r="D20" s="33" t="s">
        <v>10</v>
      </c>
      <c r="E20" s="3"/>
      <c r="F20" s="37" t="s">
        <v>3</v>
      </c>
      <c r="G20" s="37" t="s">
        <v>4</v>
      </c>
      <c r="H20" s="37" t="s">
        <v>5</v>
      </c>
      <c r="I20" s="37" t="s">
        <v>6</v>
      </c>
      <c r="J20" s="37" t="s">
        <v>8</v>
      </c>
      <c r="K20" s="37" t="s">
        <v>11</v>
      </c>
      <c r="L20" s="2"/>
      <c r="M20" s="38" t="s">
        <v>10</v>
      </c>
      <c r="N20" s="39" t="s">
        <v>57</v>
      </c>
      <c r="O20" s="1"/>
      <c r="P20" s="25" t="s">
        <v>2</v>
      </c>
      <c r="Q20" s="3"/>
      <c r="R20" s="25"/>
      <c r="S20" s="85" t="s">
        <v>34</v>
      </c>
      <c r="T20" s="25" t="s">
        <v>46</v>
      </c>
      <c r="U20" s="41" t="s">
        <v>16</v>
      </c>
      <c r="V20" s="3" t="s">
        <v>9</v>
      </c>
      <c r="W20" s="81" t="s">
        <v>54</v>
      </c>
      <c r="X20" s="77" t="s">
        <v>11</v>
      </c>
      <c r="Y20" s="6"/>
      <c r="Z20" s="83" t="s">
        <v>42</v>
      </c>
      <c r="AA20" s="80"/>
      <c r="AB20" s="3"/>
      <c r="AC20" s="24" t="s">
        <v>23</v>
      </c>
      <c r="AD20" s="46" t="s">
        <v>18</v>
      </c>
      <c r="AE20" s="24" t="s">
        <v>25</v>
      </c>
      <c r="AF20" s="24" t="s">
        <v>26</v>
      </c>
      <c r="AG20" s="25" t="s">
        <v>30</v>
      </c>
      <c r="AH20" s="16"/>
      <c r="AI20" s="26"/>
      <c r="AJ20" s="27"/>
      <c r="AK20" s="28"/>
      <c r="AL20" s="26" t="s">
        <v>56</v>
      </c>
      <c r="AM20" s="27"/>
      <c r="AN20" s="88" t="s">
        <v>82</v>
      </c>
      <c r="AO20" s="3"/>
      <c r="AP20" s="41" t="s">
        <v>14</v>
      </c>
      <c r="AQ20" s="25" t="s">
        <v>27</v>
      </c>
      <c r="AR20" s="25" t="s">
        <v>28</v>
      </c>
      <c r="AS20" s="3"/>
      <c r="AT20" s="2" t="s">
        <v>14</v>
      </c>
      <c r="AU20" s="2" t="s">
        <v>27</v>
      </c>
      <c r="AV20" s="62" t="s">
        <v>28</v>
      </c>
    </row>
    <row r="21" spans="2:48" ht="15.75" thickBot="1">
      <c r="B21" s="34"/>
      <c r="C21" s="35"/>
      <c r="D21" s="36" t="s">
        <v>9</v>
      </c>
      <c r="E21" s="52"/>
      <c r="F21" s="63"/>
      <c r="G21" s="63"/>
      <c r="H21" s="63"/>
      <c r="I21" s="63" t="s">
        <v>7</v>
      </c>
      <c r="J21" s="63"/>
      <c r="K21" s="63"/>
      <c r="L21" s="12"/>
      <c r="M21" s="51" t="s">
        <v>15</v>
      </c>
      <c r="N21" s="63"/>
      <c r="O21" s="12"/>
      <c r="P21" s="35" t="s">
        <v>9</v>
      </c>
      <c r="Q21" s="52"/>
      <c r="R21" s="35"/>
      <c r="S21" s="67"/>
      <c r="T21" s="35" t="s">
        <v>13</v>
      </c>
      <c r="U21" s="64" t="s">
        <v>17</v>
      </c>
      <c r="V21" s="52"/>
      <c r="W21" s="42" t="s">
        <v>19</v>
      </c>
      <c r="X21" s="65"/>
      <c r="Y21" s="52"/>
      <c r="Z21" s="43" t="s">
        <v>19</v>
      </c>
      <c r="AA21" s="44" t="s">
        <v>19</v>
      </c>
      <c r="AB21" s="66"/>
      <c r="AC21" s="35" t="s">
        <v>24</v>
      </c>
      <c r="AD21" s="67" t="s">
        <v>24</v>
      </c>
      <c r="AE21" s="35" t="s">
        <v>24</v>
      </c>
      <c r="AF21" s="35" t="s">
        <v>24</v>
      </c>
      <c r="AG21" s="35" t="s">
        <v>24</v>
      </c>
      <c r="AH21" s="52"/>
      <c r="AI21" s="68" t="s">
        <v>49</v>
      </c>
      <c r="AJ21" s="69" t="s">
        <v>48</v>
      </c>
      <c r="AK21" s="70" t="s">
        <v>50</v>
      </c>
      <c r="AL21" s="71" t="s">
        <v>36</v>
      </c>
      <c r="AM21" s="69" t="s">
        <v>35</v>
      </c>
      <c r="AN21" s="70" t="s">
        <v>37</v>
      </c>
      <c r="AO21" s="52"/>
      <c r="AP21" s="64" t="s">
        <v>20</v>
      </c>
      <c r="AQ21" s="35"/>
      <c r="AR21" s="35"/>
      <c r="AS21" s="52"/>
      <c r="AT21" s="72">
        <v>1</v>
      </c>
      <c r="AU21" s="73">
        <v>0</v>
      </c>
      <c r="AV21" s="53" t="s">
        <v>31</v>
      </c>
    </row>
    <row r="22" spans="2:48" ht="15.75">
      <c r="B22" s="13">
        <v>41156</v>
      </c>
      <c r="C22" s="11" t="s">
        <v>0</v>
      </c>
      <c r="D22" s="15">
        <v>8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0</v>
      </c>
      <c r="N22" s="7">
        <v>0.5</v>
      </c>
      <c r="O22" s="2"/>
      <c r="P22" s="17">
        <f>D22-(M22+N22)</f>
        <v>7.5</v>
      </c>
      <c r="Q22" s="2"/>
      <c r="R22" s="7" t="s">
        <v>59</v>
      </c>
      <c r="S22" s="86">
        <v>2</v>
      </c>
      <c r="T22" s="7">
        <v>40</v>
      </c>
      <c r="U22" s="18">
        <f>P22*T22</f>
        <v>300</v>
      </c>
      <c r="V22" s="2"/>
      <c r="W22" s="19">
        <v>110</v>
      </c>
      <c r="X22" s="74">
        <v>110</v>
      </c>
      <c r="Y22" s="22"/>
      <c r="Z22" s="19">
        <v>5</v>
      </c>
      <c r="AA22" s="19">
        <v>5</v>
      </c>
      <c r="AB22" s="5"/>
      <c r="AC22" s="18">
        <f>X22*S22</f>
        <v>220</v>
      </c>
      <c r="AD22" s="47">
        <v>8.8000000000000007</v>
      </c>
      <c r="AE22" s="7">
        <v>1.25</v>
      </c>
      <c r="AF22" s="7">
        <v>0</v>
      </c>
      <c r="AG22" s="18">
        <f>AD22+AF22</f>
        <v>8.8000000000000007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v>649</v>
      </c>
      <c r="AM22" s="49">
        <f>AC22+AD22+AE22+AF22</f>
        <v>230.05</v>
      </c>
      <c r="AN22" s="49">
        <f>AL22-AM22</f>
        <v>418.95</v>
      </c>
      <c r="AO22" s="5"/>
      <c r="AP22" s="7">
        <f>(X22/U22)*100</f>
        <v>36.666666666666664</v>
      </c>
      <c r="AQ22" s="18">
        <f>(AD22/(AC22+AD22))*100</f>
        <v>3.8461538461538463</v>
      </c>
      <c r="AR22" s="7">
        <f>(AG22/AC22)*100</f>
        <v>4</v>
      </c>
      <c r="AS22" s="2"/>
      <c r="AT22" s="7" t="s">
        <v>52</v>
      </c>
      <c r="AU22" s="7" t="s">
        <v>45</v>
      </c>
      <c r="AV22" s="7" t="s">
        <v>53</v>
      </c>
    </row>
    <row r="23" spans="2:48" ht="16.5" thickBot="1">
      <c r="B23" s="14" t="s">
        <v>75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48" ht="15.75" thickBot="1"/>
    <row r="25" spans="2:48" ht="15.75">
      <c r="B25" s="13">
        <v>41156</v>
      </c>
      <c r="C25" s="11" t="s">
        <v>73</v>
      </c>
      <c r="D25" s="15">
        <v>7.5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2.5</v>
      </c>
      <c r="N25" s="7">
        <v>0</v>
      </c>
      <c r="O25" s="2"/>
      <c r="P25" s="17">
        <f>D25-(M25+N25)</f>
        <v>5</v>
      </c>
      <c r="Q25" s="2"/>
      <c r="R25" s="7" t="s">
        <v>59</v>
      </c>
      <c r="S25" s="86">
        <v>2</v>
      </c>
      <c r="T25" s="7">
        <v>40</v>
      </c>
      <c r="U25" s="18">
        <f>P25*T25</f>
        <v>200</v>
      </c>
      <c r="V25" s="2"/>
      <c r="W25" s="19">
        <v>154</v>
      </c>
      <c r="X25" s="74">
        <v>154</v>
      </c>
      <c r="Y25" s="22"/>
      <c r="Z25" s="19">
        <v>0</v>
      </c>
      <c r="AA25" s="19">
        <v>0</v>
      </c>
      <c r="AB25" s="5"/>
      <c r="AC25" s="18">
        <f>X25*S25</f>
        <v>308</v>
      </c>
      <c r="AD25" s="47">
        <v>0</v>
      </c>
      <c r="AE25" s="7">
        <v>1.8480000000000001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418.95</v>
      </c>
      <c r="AM25" s="49">
        <f>AC25+AD25+AE25+AF25</f>
        <v>309.84800000000001</v>
      </c>
      <c r="AN25" s="49">
        <f>AL25-AM25</f>
        <v>109.10199999999998</v>
      </c>
      <c r="AO25" s="5"/>
      <c r="AP25" s="7">
        <f>(X25/U25)*100</f>
        <v>77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45</v>
      </c>
      <c r="AV25" s="7" t="s">
        <v>53</v>
      </c>
    </row>
    <row r="26" spans="2:48" ht="16.5" thickBot="1">
      <c r="B26" s="14" t="s">
        <v>72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48" ht="15.75" thickBot="1"/>
    <row r="28" spans="2:48" ht="15.75">
      <c r="B28" s="13">
        <v>41157</v>
      </c>
      <c r="C28" s="11" t="s">
        <v>0</v>
      </c>
      <c r="D28" s="15">
        <v>8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0</v>
      </c>
      <c r="N28" s="7">
        <v>0</v>
      </c>
      <c r="O28" s="2"/>
      <c r="P28" s="17">
        <f>D28-(M28+N28)</f>
        <v>8</v>
      </c>
      <c r="Q28" s="2"/>
      <c r="R28" s="7" t="s">
        <v>59</v>
      </c>
      <c r="S28" s="86">
        <v>2</v>
      </c>
      <c r="T28" s="7">
        <v>40</v>
      </c>
      <c r="U28" s="18">
        <f>P28*T28</f>
        <v>320</v>
      </c>
      <c r="V28" s="2"/>
      <c r="W28" s="19">
        <v>50</v>
      </c>
      <c r="X28" s="74">
        <v>50</v>
      </c>
      <c r="Y28" s="22"/>
      <c r="Z28" s="19">
        <v>2</v>
      </c>
      <c r="AA28" s="19">
        <v>2</v>
      </c>
      <c r="AB28" s="5"/>
      <c r="AC28" s="18">
        <f>X28*S28</f>
        <v>100</v>
      </c>
      <c r="AD28" s="47">
        <v>2.25</v>
      </c>
      <c r="AE28" s="7">
        <v>6.14</v>
      </c>
      <c r="AF28" s="7">
        <v>7.5</v>
      </c>
      <c r="AG28" s="18">
        <f>AD28+AF28</f>
        <v>9.75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109.10199999999998</v>
      </c>
      <c r="AM28" s="49">
        <f>AC28+AD28+AE28+AF28</f>
        <v>115.89</v>
      </c>
      <c r="AN28" s="49">
        <f>AL28-AM28</f>
        <v>-6.7880000000000251</v>
      </c>
      <c r="AO28" s="5"/>
      <c r="AP28" s="7">
        <f>(X28/U28)*100</f>
        <v>15.625</v>
      </c>
      <c r="AQ28" s="18">
        <f>(AD28/(AC28+AD28))*100</f>
        <v>2.2004889975550124</v>
      </c>
      <c r="AR28" s="7">
        <f>(AG28/AC28)*100</f>
        <v>9.75</v>
      </c>
      <c r="AS28" s="2"/>
      <c r="AT28" s="7" t="s">
        <v>52</v>
      </c>
      <c r="AU28" s="7" t="s">
        <v>45</v>
      </c>
      <c r="AV28" s="7" t="s">
        <v>53</v>
      </c>
    </row>
    <row r="29" spans="2:48" ht="16.5" thickBot="1">
      <c r="B29" s="14" t="s">
        <v>72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9"/>
      <c r="Q29" s="2"/>
      <c r="R29" s="8"/>
      <c r="S29" s="48"/>
      <c r="T29" s="8"/>
      <c r="U29" s="8"/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8" t="s">
        <v>9</v>
      </c>
      <c r="AQ29" s="8"/>
      <c r="AR29" s="8"/>
      <c r="AS29" s="2"/>
      <c r="AT29" s="8"/>
      <c r="AU29" s="8"/>
      <c r="AV29" s="10"/>
    </row>
    <row r="30" spans="2:48" ht="15.75" thickBot="1"/>
    <row r="31" spans="2:48" ht="15.75">
      <c r="B31" s="13">
        <v>41163</v>
      </c>
      <c r="C31" s="11" t="s">
        <v>0</v>
      </c>
      <c r="D31" s="15">
        <v>8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0</v>
      </c>
      <c r="N31" s="7">
        <v>0</v>
      </c>
      <c r="O31" s="2"/>
      <c r="P31" s="17">
        <f>D31-(M31+N31)</f>
        <v>8</v>
      </c>
      <c r="Q31" s="2"/>
      <c r="R31" s="7" t="s">
        <v>51</v>
      </c>
      <c r="S31" s="86">
        <v>1.6</v>
      </c>
      <c r="T31" s="7">
        <v>20</v>
      </c>
      <c r="U31" s="18">
        <f>P31*T31</f>
        <v>160</v>
      </c>
      <c r="V31" s="2"/>
      <c r="W31" s="19">
        <v>40</v>
      </c>
      <c r="X31" s="74">
        <v>40</v>
      </c>
      <c r="Y31" s="22"/>
      <c r="Z31" s="19">
        <v>3</v>
      </c>
      <c r="AA31" s="19">
        <v>3</v>
      </c>
      <c r="AB31" s="5"/>
      <c r="AC31" s="18">
        <f>X31*S31</f>
        <v>64</v>
      </c>
      <c r="AD31" s="47">
        <v>1</v>
      </c>
      <c r="AE31" s="7">
        <v>0.5</v>
      </c>
      <c r="AF31" s="7">
        <v>1</v>
      </c>
      <c r="AG31" s="18">
        <f>AD31+AF31</f>
        <v>2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-6.7880000000000251</v>
      </c>
      <c r="AM31" s="49">
        <f>AC31+AD31+AE31+AF31</f>
        <v>66.5</v>
      </c>
      <c r="AN31" s="49">
        <f>AL31-AM31</f>
        <v>-73.288000000000025</v>
      </c>
      <c r="AO31" s="5"/>
      <c r="AP31" s="7">
        <f>(X31/U31)*100</f>
        <v>25</v>
      </c>
      <c r="AQ31" s="18">
        <f>(AD31/(AC31+AD31))*100</f>
        <v>1.5384615384615385</v>
      </c>
      <c r="AR31" s="7">
        <f>(AG31/AC31)*100</f>
        <v>3.125</v>
      </c>
      <c r="AS31" s="2"/>
      <c r="AT31" s="7" t="s">
        <v>52</v>
      </c>
      <c r="AU31" s="7" t="s">
        <v>45</v>
      </c>
      <c r="AV31" s="7" t="s">
        <v>53</v>
      </c>
    </row>
    <row r="32" spans="2:48" ht="16.5" thickBot="1">
      <c r="B32" s="14" t="s">
        <v>86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9"/>
      <c r="Q32" s="2"/>
      <c r="R32" s="8"/>
      <c r="S32" s="48"/>
      <c r="T32" s="8"/>
      <c r="U32" s="8"/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8" t="s">
        <v>9</v>
      </c>
      <c r="AQ32" s="8"/>
      <c r="AR32" s="8"/>
      <c r="AS32" s="2"/>
      <c r="AT32" s="8"/>
      <c r="AU32" s="8"/>
      <c r="AV32" s="10"/>
    </row>
    <row r="33" spans="2:48" ht="15.75" thickBot="1"/>
    <row r="34" spans="2:48" ht="15.75">
      <c r="B34" s="13">
        <v>41163</v>
      </c>
      <c r="C34" s="11" t="s">
        <v>73</v>
      </c>
      <c r="D34" s="15">
        <v>7.5</v>
      </c>
      <c r="E34" s="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f>SUM(F34:J34)</f>
        <v>0</v>
      </c>
      <c r="L34" s="2"/>
      <c r="M34" s="7">
        <v>0</v>
      </c>
      <c r="N34" s="7">
        <v>2.5</v>
      </c>
      <c r="O34" s="2"/>
      <c r="P34" s="17">
        <f>D34-(M34+N34)</f>
        <v>5</v>
      </c>
      <c r="Q34" s="2"/>
      <c r="R34" s="7" t="s">
        <v>51</v>
      </c>
      <c r="S34" s="86">
        <v>1.6</v>
      </c>
      <c r="T34" s="7">
        <v>20</v>
      </c>
      <c r="U34" s="18">
        <f>P34*T34</f>
        <v>100</v>
      </c>
      <c r="V34" s="2"/>
      <c r="W34" s="19">
        <v>192</v>
      </c>
      <c r="X34" s="74">
        <v>192</v>
      </c>
      <c r="Y34" s="22"/>
      <c r="Z34" s="19">
        <v>0</v>
      </c>
      <c r="AA34" s="19">
        <v>0</v>
      </c>
      <c r="AB34" s="5"/>
      <c r="AC34" s="18">
        <f>X34*S34</f>
        <v>307.20000000000005</v>
      </c>
      <c r="AD34" s="47">
        <v>0</v>
      </c>
      <c r="AE34" s="7">
        <v>2.4</v>
      </c>
      <c r="AF34" s="7">
        <v>0</v>
      </c>
      <c r="AG34" s="18">
        <f>AD34+AF34</f>
        <v>0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AN31</f>
        <v>-73.288000000000025</v>
      </c>
      <c r="AM34" s="49">
        <f>AC34+AD34+AE34+AF34</f>
        <v>309.60000000000002</v>
      </c>
      <c r="AN34" s="49">
        <f>AL34-AM34</f>
        <v>-382.88800000000003</v>
      </c>
      <c r="AO34" s="5"/>
      <c r="AP34" s="7">
        <f>(X34/U34)*100</f>
        <v>192</v>
      </c>
      <c r="AQ34" s="18">
        <f>(AD34/(AC34+AD34))*100</f>
        <v>0</v>
      </c>
      <c r="AR34" s="7">
        <f>(AG34/AC34)*100</f>
        <v>0</v>
      </c>
      <c r="AS34" s="2"/>
      <c r="AT34" s="7" t="s">
        <v>52</v>
      </c>
      <c r="AU34" s="7" t="s">
        <v>45</v>
      </c>
      <c r="AV34" s="7" t="s">
        <v>53</v>
      </c>
    </row>
    <row r="35" spans="2:48" ht="16.5" thickBot="1">
      <c r="B35" s="14" t="s">
        <v>72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9"/>
      <c r="Q35" s="2"/>
      <c r="R35" s="8"/>
      <c r="S35" s="48"/>
      <c r="T35" s="8"/>
      <c r="U35" s="8"/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8" t="s">
        <v>9</v>
      </c>
      <c r="AQ35" s="8"/>
      <c r="AR35" s="8"/>
      <c r="AS35" s="2"/>
      <c r="AT35" s="8"/>
      <c r="AU35" s="8"/>
      <c r="AV35" s="10"/>
    </row>
  </sheetData>
  <mergeCells count="10">
    <mergeCell ref="AT6:AV6"/>
    <mergeCell ref="F7:K7"/>
    <mergeCell ref="M7:N7"/>
    <mergeCell ref="AI7:AK7"/>
    <mergeCell ref="AL7:AN7"/>
    <mergeCell ref="F19:K19"/>
    <mergeCell ref="M19:N19"/>
    <mergeCell ref="AI19:AK19"/>
    <mergeCell ref="AL19:AN19"/>
    <mergeCell ref="I2:AE2"/>
  </mergeCells>
  <conditionalFormatting sqref="AT10:AV10">
    <cfRule type="containsText" dxfId="477" priority="31" operator="containsText" text="Si">
      <formula>NOT(ISERROR(SEARCH("Si",AT10)))</formula>
    </cfRule>
    <cfRule type="containsText" dxfId="476" priority="32" operator="containsText" text="No">
      <formula>NOT(ISERROR(SEARCH("No",AT10)))</formula>
    </cfRule>
  </conditionalFormatting>
  <conditionalFormatting sqref="AT13:AV13">
    <cfRule type="containsText" dxfId="475" priority="13" operator="containsText" text="Si">
      <formula>NOT(ISERROR(SEARCH("Si",AT13)))</formula>
    </cfRule>
    <cfRule type="containsText" dxfId="474" priority="14" operator="containsText" text="No">
      <formula>NOT(ISERROR(SEARCH("No",AT13)))</formula>
    </cfRule>
  </conditionalFormatting>
  <conditionalFormatting sqref="AT16:AV16">
    <cfRule type="containsText" dxfId="473" priority="11" operator="containsText" text="Si">
      <formula>NOT(ISERROR(SEARCH("Si",AT16)))</formula>
    </cfRule>
    <cfRule type="containsText" dxfId="472" priority="12" operator="containsText" text="No">
      <formula>NOT(ISERROR(SEARCH("No",AT16)))</formula>
    </cfRule>
  </conditionalFormatting>
  <conditionalFormatting sqref="AT22:AV22">
    <cfRule type="containsText" dxfId="471" priority="9" operator="containsText" text="Si">
      <formula>NOT(ISERROR(SEARCH("Si",AT22)))</formula>
    </cfRule>
    <cfRule type="containsText" dxfId="470" priority="10" operator="containsText" text="No">
      <formula>NOT(ISERROR(SEARCH("No",AT22)))</formula>
    </cfRule>
  </conditionalFormatting>
  <conditionalFormatting sqref="AT25:AV25">
    <cfRule type="containsText" dxfId="469" priority="7" operator="containsText" text="Si">
      <formula>NOT(ISERROR(SEARCH("Si",AT25)))</formula>
    </cfRule>
    <cfRule type="containsText" dxfId="468" priority="8" operator="containsText" text="No">
      <formula>NOT(ISERROR(SEARCH("No",AT25)))</formula>
    </cfRule>
  </conditionalFormatting>
  <conditionalFormatting sqref="AT28:AV28">
    <cfRule type="containsText" dxfId="467" priority="5" operator="containsText" text="Si">
      <formula>NOT(ISERROR(SEARCH("Si",AT28)))</formula>
    </cfRule>
    <cfRule type="containsText" dxfId="466" priority="6" operator="containsText" text="No">
      <formula>NOT(ISERROR(SEARCH("No",AT28)))</formula>
    </cfRule>
  </conditionalFormatting>
  <conditionalFormatting sqref="AT31:AV31">
    <cfRule type="containsText" dxfId="465" priority="3" operator="containsText" text="Si">
      <formula>NOT(ISERROR(SEARCH("Si",AT31)))</formula>
    </cfRule>
    <cfRule type="containsText" dxfId="464" priority="4" operator="containsText" text="No">
      <formula>NOT(ISERROR(SEARCH("No",AT31)))</formula>
    </cfRule>
  </conditionalFormatting>
  <conditionalFormatting sqref="AT34:AV34">
    <cfRule type="containsText" dxfId="463" priority="1" operator="containsText" text="Si">
      <formula>NOT(ISERROR(SEARCH("Si",AT34)))</formula>
    </cfRule>
    <cfRule type="containsText" dxfId="462" priority="2" operator="containsText" text="No">
      <formula>NOT(ISERROR(SEARCH("No",AT34)))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T64"/>
  <sheetViews>
    <sheetView view="pageBreakPreview" topLeftCell="B10" zoomScale="91" zoomScaleSheetLayoutView="91" workbookViewId="0">
      <selection activeCell="R57" sqref="R5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6" customWidth="1"/>
    <col min="30" max="30" width="7" bestFit="1" customWidth="1"/>
    <col min="31" max="31" width="5.42578125" customWidth="1"/>
    <col min="32" max="32" width="4.85546875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275"/>
      <c r="T8" s="50" t="s">
        <v>29</v>
      </c>
      <c r="U8" s="55" t="s">
        <v>14</v>
      </c>
      <c r="V8" s="54" t="s">
        <v>9</v>
      </c>
      <c r="W8" s="278" t="s">
        <v>198</v>
      </c>
      <c r="X8" s="100" t="s">
        <v>14</v>
      </c>
      <c r="Y8" s="56"/>
      <c r="Z8" s="279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276"/>
      <c r="X9" s="103" t="s">
        <v>11</v>
      </c>
      <c r="Y9" s="6"/>
      <c r="Z9" s="277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201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41443</v>
      </c>
      <c r="C11" s="11" t="s">
        <v>0</v>
      </c>
      <c r="D11" s="15">
        <v>8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59</v>
      </c>
      <c r="S11" s="115">
        <v>2</v>
      </c>
      <c r="T11" s="116">
        <v>30</v>
      </c>
      <c r="U11" s="50">
        <f>P11*T11</f>
        <v>240</v>
      </c>
      <c r="V11" s="4"/>
      <c r="W11" s="118">
        <v>0</v>
      </c>
      <c r="X11" s="119">
        <v>120</v>
      </c>
      <c r="Y11" s="120">
        <v>185</v>
      </c>
      <c r="Z11" s="118">
        <v>0</v>
      </c>
      <c r="AA11" s="118">
        <v>8</v>
      </c>
      <c r="AB11" s="3"/>
      <c r="AC11" s="29">
        <f>X11*S11</f>
        <v>240</v>
      </c>
      <c r="AD11" s="121">
        <v>16</v>
      </c>
      <c r="AE11" s="15">
        <v>1.2</v>
      </c>
      <c r="AF11" s="15">
        <v>0</v>
      </c>
      <c r="AG11" s="121">
        <f>AD11+AF11</f>
        <v>16</v>
      </c>
      <c r="AH11" s="122"/>
      <c r="AI11" s="124">
        <v>10000</v>
      </c>
      <c r="AJ11" s="125">
        <f>AC11+AD11+AE11+AF11</f>
        <v>257.2</v>
      </c>
      <c r="AK11" s="125">
        <f>AI11-AJ11</f>
        <v>9742.7999999999993</v>
      </c>
      <c r="AL11" s="3"/>
      <c r="AM11" s="29">
        <f>(X11/U11)*100</f>
        <v>50</v>
      </c>
      <c r="AN11" s="15" t="s">
        <v>134</v>
      </c>
      <c r="AO11" s="50">
        <f>(AD11/(AC11+AD11))*100</f>
        <v>6.25</v>
      </c>
      <c r="AP11" s="15">
        <f>(AG11/AC11)*100</f>
        <v>6.666666666666667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190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8</v>
      </c>
      <c r="Q12" s="4"/>
      <c r="R12" s="127"/>
      <c r="S12" s="129"/>
      <c r="T12" s="130"/>
      <c r="U12" s="150">
        <f>P12*T11</f>
        <v>240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50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41443</v>
      </c>
      <c r="C14" s="11" t="s">
        <v>73</v>
      </c>
      <c r="D14" s="15">
        <v>7.5</v>
      </c>
      <c r="E14" s="2"/>
      <c r="F14" s="7">
        <v>0.5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0.5</v>
      </c>
      <c r="L14" s="4"/>
      <c r="M14" s="113">
        <v>2.5</v>
      </c>
      <c r="N14" s="15">
        <v>0</v>
      </c>
      <c r="O14" s="4"/>
      <c r="P14" s="114">
        <f>D14-(M14+N14)</f>
        <v>5</v>
      </c>
      <c r="Q14" s="4"/>
      <c r="R14" s="7" t="s">
        <v>59</v>
      </c>
      <c r="S14" s="115">
        <v>2</v>
      </c>
      <c r="T14" s="116">
        <v>30</v>
      </c>
      <c r="U14" s="50">
        <f>P14*T14</f>
        <v>150</v>
      </c>
      <c r="V14" s="4"/>
      <c r="W14" s="118">
        <v>0</v>
      </c>
      <c r="X14" s="119">
        <v>150</v>
      </c>
      <c r="Y14" s="120">
        <v>185</v>
      </c>
      <c r="Z14" s="118">
        <v>0</v>
      </c>
      <c r="AA14" s="118">
        <v>3</v>
      </c>
      <c r="AB14" s="3"/>
      <c r="AC14" s="29">
        <f>X14*S14</f>
        <v>300</v>
      </c>
      <c r="AD14" s="121">
        <v>3.48</v>
      </c>
      <c r="AE14" s="15">
        <v>1.5</v>
      </c>
      <c r="AF14" s="15">
        <v>0</v>
      </c>
      <c r="AG14" s="121">
        <f>AD14+AF14</f>
        <v>3.48</v>
      </c>
      <c r="AH14" s="122"/>
      <c r="AI14" s="124">
        <f>AK11</f>
        <v>9742.7999999999993</v>
      </c>
      <c r="AJ14" s="125">
        <f>AC14+AD14+AE14+AF14</f>
        <v>304.98</v>
      </c>
      <c r="AK14" s="125">
        <f>AI14-AJ14</f>
        <v>9437.82</v>
      </c>
      <c r="AL14" s="3"/>
      <c r="AM14" s="29">
        <f>(X14/U14)*100</f>
        <v>100</v>
      </c>
      <c r="AN14" s="15" t="s">
        <v>134</v>
      </c>
      <c r="AO14" s="50">
        <f>(AD14/(AC14+AD14))*100</f>
        <v>1.1466982997232107</v>
      </c>
      <c r="AP14" s="15">
        <f>(AG14/AC14)*100</f>
        <v>1.1599999999999999</v>
      </c>
      <c r="AQ14" s="4"/>
      <c r="AR14" s="113" t="s">
        <v>135</v>
      </c>
      <c r="AS14" s="15" t="s">
        <v>52</v>
      </c>
      <c r="AT14" s="15" t="s">
        <v>52</v>
      </c>
    </row>
    <row r="15" spans="2:46" ht="16.5" thickBot="1">
      <c r="B15" s="14" t="s">
        <v>67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4.5</v>
      </c>
      <c r="Q15" s="4"/>
      <c r="R15" s="127"/>
      <c r="S15" s="129"/>
      <c r="T15" s="130"/>
      <c r="U15" s="150">
        <f>P15*T14</f>
        <v>135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111.11111111111111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41444</v>
      </c>
      <c r="C17" s="11" t="s">
        <v>0</v>
      </c>
      <c r="D17" s="15">
        <v>2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</v>
      </c>
      <c r="L17" s="4"/>
      <c r="M17" s="113">
        <v>0</v>
      </c>
      <c r="N17" s="15">
        <v>0</v>
      </c>
      <c r="O17" s="4"/>
      <c r="P17" s="114">
        <f>D17-(M17+N17)</f>
        <v>2</v>
      </c>
      <c r="Q17" s="4"/>
      <c r="R17" s="7" t="s">
        <v>59</v>
      </c>
      <c r="S17" s="115">
        <v>2</v>
      </c>
      <c r="T17" s="116">
        <v>30</v>
      </c>
      <c r="U17" s="50">
        <f>P17*T17</f>
        <v>60</v>
      </c>
      <c r="V17" s="4"/>
      <c r="W17" s="118">
        <v>0</v>
      </c>
      <c r="X17" s="119">
        <v>40</v>
      </c>
      <c r="Y17" s="120">
        <v>185</v>
      </c>
      <c r="Z17" s="118">
        <v>0</v>
      </c>
      <c r="AA17" s="118">
        <v>0</v>
      </c>
      <c r="AB17" s="3"/>
      <c r="AC17" s="29">
        <f>X17*S17</f>
        <v>80</v>
      </c>
      <c r="AD17" s="121">
        <v>0</v>
      </c>
      <c r="AE17" s="15">
        <v>0.4</v>
      </c>
      <c r="AF17" s="15">
        <v>0</v>
      </c>
      <c r="AG17" s="121">
        <f>AD17+AF17</f>
        <v>0</v>
      </c>
      <c r="AH17" s="122"/>
      <c r="AI17" s="124">
        <f>AK14</f>
        <v>9437.82</v>
      </c>
      <c r="AJ17" s="125">
        <f>AC17+AD17+AE17+AF17</f>
        <v>80.400000000000006</v>
      </c>
      <c r="AK17" s="125">
        <f>AI17-AJ17</f>
        <v>9357.42</v>
      </c>
      <c r="AL17" s="3"/>
      <c r="AM17" s="29">
        <f>(X17/U17)*100</f>
        <v>66.666666666666657</v>
      </c>
      <c r="AN17" s="15" t="s">
        <v>134</v>
      </c>
      <c r="AO17" s="50">
        <f>(AD17/(AC17+AD17))*100</f>
        <v>0</v>
      </c>
      <c r="AP17" s="15">
        <f>(AG17/AC17)*100</f>
        <v>0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75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2</v>
      </c>
      <c r="Q18" s="4"/>
      <c r="R18" s="127"/>
      <c r="S18" s="129"/>
      <c r="T18" s="130"/>
      <c r="U18" s="150">
        <f>P18*T17</f>
        <v>60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66.666666666666657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41446</v>
      </c>
      <c r="C20" s="11" t="s">
        <v>0</v>
      </c>
      <c r="D20" s="15">
        <v>8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156</v>
      </c>
      <c r="S20" s="115">
        <v>4</v>
      </c>
      <c r="T20" s="116">
        <v>32</v>
      </c>
      <c r="U20" s="50">
        <f>P20*T20</f>
        <v>256</v>
      </c>
      <c r="V20" s="4"/>
      <c r="W20" s="118">
        <v>0</v>
      </c>
      <c r="X20" s="119">
        <v>145</v>
      </c>
      <c r="Y20" s="120">
        <v>185</v>
      </c>
      <c r="Z20" s="118">
        <v>0</v>
      </c>
      <c r="AA20" s="118">
        <v>0</v>
      </c>
      <c r="AB20" s="3"/>
      <c r="AC20" s="29">
        <f>X20*S20</f>
        <v>580</v>
      </c>
      <c r="AD20" s="121">
        <v>0</v>
      </c>
      <c r="AE20" s="15">
        <v>1.4</v>
      </c>
      <c r="AF20" s="15">
        <v>0</v>
      </c>
      <c r="AG20" s="121">
        <f>AD20+AF20</f>
        <v>0</v>
      </c>
      <c r="AH20" s="122"/>
      <c r="AI20" s="124">
        <f>AK17</f>
        <v>9357.42</v>
      </c>
      <c r="AJ20" s="125">
        <f>AC20+AD20+AE20+AF20</f>
        <v>581.4</v>
      </c>
      <c r="AK20" s="125">
        <f>AI20-AJ20</f>
        <v>8776.02</v>
      </c>
      <c r="AL20" s="3"/>
      <c r="AM20" s="29">
        <f>(X20/U20)*100</f>
        <v>56.640625</v>
      </c>
      <c r="AN20" s="15" t="s">
        <v>134</v>
      </c>
      <c r="AO20" s="50">
        <f>(AD20/(AC20+AD20))*100</f>
        <v>0</v>
      </c>
      <c r="AP20" s="15">
        <f>(AG20/AC20)*100</f>
        <v>0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190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8</v>
      </c>
      <c r="Q21" s="4"/>
      <c r="R21" s="127"/>
      <c r="S21" s="129"/>
      <c r="T21" s="130"/>
      <c r="U21" s="150">
        <f>P21*T20</f>
        <v>256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56.640625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41446</v>
      </c>
      <c r="C23" s="11" t="s">
        <v>73</v>
      </c>
      <c r="D23" s="15">
        <v>7.5</v>
      </c>
      <c r="E23" s="2"/>
      <c r="F23" s="7">
        <v>0.5</v>
      </c>
      <c r="G23" s="7">
        <v>0</v>
      </c>
      <c r="H23" s="7">
        <v>0.3</v>
      </c>
      <c r="I23" s="7">
        <v>0</v>
      </c>
      <c r="J23" s="7">
        <v>0</v>
      </c>
      <c r="K23" s="7">
        <f>SUM(F23:J23)</f>
        <v>0.8</v>
      </c>
      <c r="L23" s="4"/>
      <c r="M23" s="113">
        <v>2.5</v>
      </c>
      <c r="N23" s="15">
        <v>0</v>
      </c>
      <c r="O23" s="4"/>
      <c r="P23" s="114">
        <f>D23-(M23+N23)</f>
        <v>5</v>
      </c>
      <c r="Q23" s="4"/>
      <c r="R23" s="7" t="s">
        <v>156</v>
      </c>
      <c r="S23" s="115">
        <v>4</v>
      </c>
      <c r="T23" s="116">
        <v>32</v>
      </c>
      <c r="U23" s="50">
        <f>P23*T23</f>
        <v>160</v>
      </c>
      <c r="V23" s="4"/>
      <c r="W23" s="118">
        <v>0</v>
      </c>
      <c r="X23" s="119">
        <v>127</v>
      </c>
      <c r="Y23" s="120">
        <v>185</v>
      </c>
      <c r="Z23" s="118">
        <v>0</v>
      </c>
      <c r="AA23" s="118">
        <v>1</v>
      </c>
      <c r="AB23" s="3"/>
      <c r="AC23" s="29">
        <f>X23*S23</f>
        <v>508</v>
      </c>
      <c r="AD23" s="121">
        <v>3.6</v>
      </c>
      <c r="AE23" s="15">
        <v>1.77</v>
      </c>
      <c r="AF23" s="15">
        <v>0</v>
      </c>
      <c r="AG23" s="121">
        <f>AD23+AF23</f>
        <v>3.6</v>
      </c>
      <c r="AH23" s="122"/>
      <c r="AI23" s="124">
        <f>AK20</f>
        <v>8776.02</v>
      </c>
      <c r="AJ23" s="125">
        <f>AC23+AD23+AE23+AF23</f>
        <v>513.37</v>
      </c>
      <c r="AK23" s="125">
        <f>AI23-AJ23</f>
        <v>8262.65</v>
      </c>
      <c r="AL23" s="3"/>
      <c r="AM23" s="29">
        <f>(X23/U23)*100</f>
        <v>79.375</v>
      </c>
      <c r="AN23" s="15" t="s">
        <v>134</v>
      </c>
      <c r="AO23" s="50">
        <f>(AD23/(AC23+AD23))*100</f>
        <v>0.7036747458952306</v>
      </c>
      <c r="AP23" s="15">
        <f>(AG23/AC23)*100</f>
        <v>0.70866141732283461</v>
      </c>
      <c r="AQ23" s="4"/>
      <c r="AR23" s="113" t="s">
        <v>135</v>
      </c>
      <c r="AS23" s="15" t="s">
        <v>52</v>
      </c>
      <c r="AT23" s="15" t="s">
        <v>52</v>
      </c>
    </row>
    <row r="24" spans="2:46" ht="16.5" thickBot="1">
      <c r="B24" s="14" t="s">
        <v>86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4.2</v>
      </c>
      <c r="Q24" s="4"/>
      <c r="R24" s="127"/>
      <c r="S24" s="129"/>
      <c r="T24" s="130"/>
      <c r="U24" s="150">
        <f>P24*T23</f>
        <v>134.4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94.49404761904762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thickBot="1">
      <c r="B26" s="13">
        <v>41447</v>
      </c>
      <c r="C26" s="11" t="s">
        <v>0</v>
      </c>
      <c r="D26" s="15">
        <v>8</v>
      </c>
      <c r="E26" s="2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0</v>
      </c>
      <c r="L26" s="4"/>
      <c r="M26" s="113">
        <v>0</v>
      </c>
      <c r="N26" s="15">
        <v>0</v>
      </c>
      <c r="O26" s="4"/>
      <c r="P26" s="114">
        <f>D26-(M26+N26)</f>
        <v>8</v>
      </c>
      <c r="Q26" s="4"/>
      <c r="R26" s="7" t="s">
        <v>156</v>
      </c>
      <c r="S26" s="115">
        <v>4</v>
      </c>
      <c r="T26" s="116">
        <v>32</v>
      </c>
      <c r="U26" s="50">
        <f>P26*T26</f>
        <v>256</v>
      </c>
      <c r="V26" s="4"/>
      <c r="W26" s="118">
        <v>0</v>
      </c>
      <c r="X26" s="119">
        <v>170</v>
      </c>
      <c r="Y26" s="120">
        <v>185</v>
      </c>
      <c r="Z26" s="118">
        <v>0</v>
      </c>
      <c r="AA26" s="118">
        <v>0</v>
      </c>
      <c r="AB26" s="3"/>
      <c r="AC26" s="29">
        <f>X26*S26</f>
        <v>680</v>
      </c>
      <c r="AD26" s="121">
        <v>0</v>
      </c>
      <c r="AE26" s="15">
        <v>2.72</v>
      </c>
      <c r="AF26" s="15">
        <v>0.40200000000000002</v>
      </c>
      <c r="AG26" s="121">
        <f>AD26+AF26</f>
        <v>0.40200000000000002</v>
      </c>
      <c r="AH26" s="122"/>
      <c r="AI26" s="124">
        <f>AK23</f>
        <v>8262.65</v>
      </c>
      <c r="AJ26" s="125">
        <f>AC26+AD26+AE26+AF26</f>
        <v>683.12200000000007</v>
      </c>
      <c r="AK26" s="125">
        <f>AI26-AJ26</f>
        <v>7579.5279999999993</v>
      </c>
      <c r="AL26" s="3"/>
      <c r="AM26" s="29">
        <f>(X26/U26)*100</f>
        <v>66.40625</v>
      </c>
      <c r="AN26" s="15" t="s">
        <v>134</v>
      </c>
      <c r="AO26" s="50">
        <f>(AD26/(AC26+AD26))*100</f>
        <v>0</v>
      </c>
      <c r="AP26" s="15">
        <f>(AG26/AC26)*100</f>
        <v>5.9117647058823539E-2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199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8</v>
      </c>
      <c r="Q27" s="4"/>
      <c r="R27" s="127"/>
      <c r="S27" s="129"/>
      <c r="T27" s="130"/>
      <c r="U27" s="150">
        <f>P27*T26</f>
        <v>256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66.40625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41447</v>
      </c>
      <c r="C29" s="11" t="s">
        <v>73</v>
      </c>
      <c r="D29" s="15">
        <v>7.5</v>
      </c>
      <c r="E29" s="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0</v>
      </c>
      <c r="L29" s="4"/>
      <c r="M29" s="113">
        <v>2.5</v>
      </c>
      <c r="N29" s="15">
        <v>0</v>
      </c>
      <c r="O29" s="4"/>
      <c r="P29" s="114">
        <f>D29-(M29+N29)</f>
        <v>5</v>
      </c>
      <c r="Q29" s="4"/>
      <c r="R29" s="7" t="s">
        <v>156</v>
      </c>
      <c r="S29" s="115">
        <v>4</v>
      </c>
      <c r="T29" s="116"/>
      <c r="U29" s="50">
        <f>P29*T29</f>
        <v>0</v>
      </c>
      <c r="V29" s="4"/>
      <c r="W29" s="118">
        <v>0</v>
      </c>
      <c r="X29" s="119">
        <v>160</v>
      </c>
      <c r="Y29" s="120">
        <v>185</v>
      </c>
      <c r="Z29" s="118">
        <v>0</v>
      </c>
      <c r="AA29" s="118">
        <v>3</v>
      </c>
      <c r="AB29" s="3"/>
      <c r="AC29" s="29">
        <f>X29*S29</f>
        <v>640</v>
      </c>
      <c r="AD29" s="121">
        <v>11.7</v>
      </c>
      <c r="AE29" s="15">
        <v>2.77</v>
      </c>
      <c r="AF29" s="15">
        <v>0</v>
      </c>
      <c r="AG29" s="121">
        <f>AD29+AF29</f>
        <v>11.7</v>
      </c>
      <c r="AH29" s="122"/>
      <c r="AI29" s="124">
        <f>AK26</f>
        <v>7579.5279999999993</v>
      </c>
      <c r="AJ29" s="125">
        <f>AC29+AD29+AE29+AF29</f>
        <v>654.47</v>
      </c>
      <c r="AK29" s="125">
        <f>AI29-AJ29</f>
        <v>6925.0579999999991</v>
      </c>
      <c r="AL29" s="3"/>
      <c r="AM29" s="29" t="e">
        <f>(X29/U29)*100</f>
        <v>#DIV/0!</v>
      </c>
      <c r="AN29" s="15" t="s">
        <v>134</v>
      </c>
      <c r="AO29" s="50">
        <f>(AD29/(AC29+AD29))*100</f>
        <v>1.7953045880006135</v>
      </c>
      <c r="AP29" s="15">
        <f>(AG29/AC29)*100</f>
        <v>1.828125</v>
      </c>
      <c r="AQ29" s="4"/>
      <c r="AR29" s="113" t="s">
        <v>135</v>
      </c>
      <c r="AS29" s="15" t="s">
        <v>52</v>
      </c>
      <c r="AT29" s="15" t="s">
        <v>135</v>
      </c>
    </row>
    <row r="30" spans="2:46" ht="16.5" thickBot="1">
      <c r="B30" s="14" t="s">
        <v>86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5</v>
      </c>
      <c r="Q30" s="4"/>
      <c r="R30" s="127"/>
      <c r="S30" s="129"/>
      <c r="T30" s="130"/>
      <c r="U30" s="150">
        <f>P30*T29</f>
        <v>0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 t="e">
        <f>(X29/U30)*100</f>
        <v>#DIV/0!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41448</v>
      </c>
      <c r="C32" s="11" t="s">
        <v>0</v>
      </c>
      <c r="D32" s="15">
        <v>8</v>
      </c>
      <c r="E32" s="2"/>
      <c r="F32" s="7">
        <v>0</v>
      </c>
      <c r="G32" s="7">
        <v>0</v>
      </c>
      <c r="H32" s="7">
        <v>5</v>
      </c>
      <c r="I32" s="7">
        <v>0</v>
      </c>
      <c r="J32" s="7">
        <v>0</v>
      </c>
      <c r="K32" s="7">
        <f>SUM(F32:J32)</f>
        <v>5</v>
      </c>
      <c r="L32" s="4"/>
      <c r="M32" s="113">
        <v>0</v>
      </c>
      <c r="N32" s="15">
        <v>0</v>
      </c>
      <c r="O32" s="4"/>
      <c r="P32" s="114">
        <f>D32-(M32+N32)</f>
        <v>8</v>
      </c>
      <c r="Q32" s="4"/>
      <c r="R32" s="7" t="s">
        <v>156</v>
      </c>
      <c r="S32" s="115">
        <v>4</v>
      </c>
      <c r="T32" s="116">
        <v>30</v>
      </c>
      <c r="U32" s="50">
        <f>P32*T32</f>
        <v>240</v>
      </c>
      <c r="V32" s="4"/>
      <c r="W32" s="118">
        <v>0</v>
      </c>
      <c r="X32" s="119">
        <v>77</v>
      </c>
      <c r="Y32" s="120">
        <v>185</v>
      </c>
      <c r="Z32" s="118">
        <v>0</v>
      </c>
      <c r="AA32" s="118">
        <v>5</v>
      </c>
      <c r="AB32" s="3"/>
      <c r="AC32" s="29">
        <f>X32*S32</f>
        <v>308</v>
      </c>
      <c r="AD32" s="121">
        <v>19</v>
      </c>
      <c r="AE32" s="15">
        <v>1.2</v>
      </c>
      <c r="AF32" s="15">
        <v>0</v>
      </c>
      <c r="AG32" s="121">
        <f>AD32+AF32</f>
        <v>19</v>
      </c>
      <c r="AH32" s="122"/>
      <c r="AI32" s="124">
        <f>AK29</f>
        <v>6925.0579999999991</v>
      </c>
      <c r="AJ32" s="125">
        <f>AC32+AD32+AE32+AF32</f>
        <v>328.2</v>
      </c>
      <c r="AK32" s="125">
        <f>AI32-AJ32</f>
        <v>6596.8579999999993</v>
      </c>
      <c r="AL32" s="3"/>
      <c r="AM32" s="29">
        <f>(X32/U32)*100</f>
        <v>32.083333333333336</v>
      </c>
      <c r="AN32" s="15" t="s">
        <v>134</v>
      </c>
      <c r="AO32" s="50">
        <f>(AD32/(AC32+AD32))*100</f>
        <v>5.81039755351682</v>
      </c>
      <c r="AP32" s="15">
        <f>(AG32/AC32)*100</f>
        <v>6.1688311688311686</v>
      </c>
      <c r="AQ32" s="4"/>
      <c r="AR32" s="113" t="s">
        <v>52</v>
      </c>
      <c r="AS32" s="15" t="s">
        <v>52</v>
      </c>
      <c r="AT32" s="15" t="s">
        <v>52</v>
      </c>
    </row>
    <row r="33" spans="2:46" ht="16.5" thickBot="1">
      <c r="B33" s="14" t="s">
        <v>199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3</v>
      </c>
      <c r="Q33" s="4"/>
      <c r="R33" s="127"/>
      <c r="S33" s="129"/>
      <c r="T33" s="130"/>
      <c r="U33" s="150">
        <f>P33*T32</f>
        <v>90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85.555555555555557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41450</v>
      </c>
      <c r="C35" s="11" t="s">
        <v>0</v>
      </c>
      <c r="D35" s="15">
        <v>8</v>
      </c>
      <c r="E35" s="2"/>
      <c r="F35" s="7">
        <v>0</v>
      </c>
      <c r="G35" s="7">
        <v>0.5</v>
      </c>
      <c r="H35" s="7">
        <v>0</v>
      </c>
      <c r="I35" s="7">
        <v>0</v>
      </c>
      <c r="J35" s="7">
        <v>0</v>
      </c>
      <c r="K35" s="7">
        <f>SUM(F35:J35)</f>
        <v>0.5</v>
      </c>
      <c r="L35" s="4"/>
      <c r="M35" s="113">
        <v>0</v>
      </c>
      <c r="N35" s="15">
        <v>0</v>
      </c>
      <c r="O35" s="4"/>
      <c r="P35" s="114">
        <f>D35-(M35+N35)</f>
        <v>8</v>
      </c>
      <c r="Q35" s="4"/>
      <c r="R35" s="7" t="s">
        <v>156</v>
      </c>
      <c r="S35" s="115">
        <v>4</v>
      </c>
      <c r="T35" s="116">
        <v>30</v>
      </c>
      <c r="U35" s="50">
        <f>P35*T35</f>
        <v>240</v>
      </c>
      <c r="V35" s="4"/>
      <c r="W35" s="118">
        <v>0</v>
      </c>
      <c r="X35" s="119">
        <v>156</v>
      </c>
      <c r="Y35" s="120">
        <v>185</v>
      </c>
      <c r="Z35" s="118">
        <v>0</v>
      </c>
      <c r="AA35" s="118">
        <v>2</v>
      </c>
      <c r="AB35" s="3"/>
      <c r="AC35" s="29">
        <f>X35*S35</f>
        <v>624</v>
      </c>
      <c r="AD35" s="121">
        <v>6.35</v>
      </c>
      <c r="AE35" s="15">
        <v>2.2999999999999998</v>
      </c>
      <c r="AF35" s="15">
        <v>0</v>
      </c>
      <c r="AG35" s="121">
        <f>AD35+AF35</f>
        <v>6.35</v>
      </c>
      <c r="AH35" s="122"/>
      <c r="AI35" s="124">
        <f>AK32</f>
        <v>6596.8579999999993</v>
      </c>
      <c r="AJ35" s="125">
        <f>AC35+AD35+AE35+AF35</f>
        <v>632.65</v>
      </c>
      <c r="AK35" s="125">
        <f>AI35-AJ35</f>
        <v>5964.2079999999996</v>
      </c>
      <c r="AL35" s="3"/>
      <c r="AM35" s="29">
        <f>(X35/U35)*100</f>
        <v>65</v>
      </c>
      <c r="AN35" s="15" t="s">
        <v>134</v>
      </c>
      <c r="AO35" s="50">
        <f>(AD35/(AC35+AD35))*100</f>
        <v>1.0073768541286585</v>
      </c>
      <c r="AP35" s="15">
        <f>(AG35/AC35)*100</f>
        <v>1.0176282051282051</v>
      </c>
      <c r="AQ35" s="4"/>
      <c r="AR35" s="113" t="s">
        <v>52</v>
      </c>
      <c r="AS35" s="15" t="s">
        <v>52</v>
      </c>
      <c r="AT35" s="15" t="s">
        <v>135</v>
      </c>
    </row>
    <row r="36" spans="2:46" ht="16.5" thickBot="1">
      <c r="B36" s="14" t="s">
        <v>137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7.5</v>
      </c>
      <c r="Q36" s="4"/>
      <c r="R36" s="127"/>
      <c r="S36" s="129"/>
      <c r="T36" s="130"/>
      <c r="U36" s="150">
        <f>P36*T35</f>
        <v>225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69.333333333333343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thickBot="1">
      <c r="B38" s="13">
        <v>41450</v>
      </c>
      <c r="C38" s="11" t="s">
        <v>73</v>
      </c>
      <c r="D38" s="15">
        <v>7.5</v>
      </c>
      <c r="E38" s="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SUM(F38:J38)</f>
        <v>0</v>
      </c>
      <c r="L38" s="4"/>
      <c r="M38" s="113">
        <v>2.5</v>
      </c>
      <c r="N38" s="15">
        <v>0</v>
      </c>
      <c r="O38" s="4"/>
      <c r="P38" s="114">
        <f>D38-(M38+N38)</f>
        <v>5</v>
      </c>
      <c r="Q38" s="4"/>
      <c r="R38" s="7" t="s">
        <v>156</v>
      </c>
      <c r="S38" s="115">
        <v>4</v>
      </c>
      <c r="T38" s="116">
        <v>30</v>
      </c>
      <c r="U38" s="50">
        <f>P38*T38</f>
        <v>150</v>
      </c>
      <c r="V38" s="4"/>
      <c r="W38" s="118">
        <v>0</v>
      </c>
      <c r="X38" s="119">
        <v>105</v>
      </c>
      <c r="Y38" s="120">
        <v>185</v>
      </c>
      <c r="Z38" s="118">
        <v>0</v>
      </c>
      <c r="AA38" s="118">
        <v>0</v>
      </c>
      <c r="AB38" s="3"/>
      <c r="AC38" s="29">
        <f>X38*S38</f>
        <v>420</v>
      </c>
      <c r="AD38" s="121">
        <v>0</v>
      </c>
      <c r="AE38" s="15">
        <v>1.5</v>
      </c>
      <c r="AF38" s="15">
        <v>0</v>
      </c>
      <c r="AG38" s="121">
        <f>AD38+AF38</f>
        <v>0</v>
      </c>
      <c r="AH38" s="122"/>
      <c r="AI38" s="124">
        <f>AK35</f>
        <v>5964.2079999999996</v>
      </c>
      <c r="AJ38" s="125">
        <f>AC38+AD38+AE38+AF38</f>
        <v>421.5</v>
      </c>
      <c r="AK38" s="125">
        <f>AI38-AJ38</f>
        <v>5542.7079999999996</v>
      </c>
      <c r="AL38" s="3"/>
      <c r="AM38" s="29">
        <f>(X38/U38)*100</f>
        <v>70</v>
      </c>
      <c r="AN38" s="15" t="s">
        <v>134</v>
      </c>
      <c r="AO38" s="50">
        <f>(AD38/(AC38+AD38))*100</f>
        <v>0</v>
      </c>
      <c r="AP38" s="15">
        <f>(AG38/AC38)*100</f>
        <v>0</v>
      </c>
      <c r="AQ38" s="4"/>
      <c r="AR38" s="113" t="s">
        <v>52</v>
      </c>
      <c r="AS38" s="15" t="s">
        <v>52</v>
      </c>
      <c r="AT38" s="15" t="s">
        <v>52</v>
      </c>
    </row>
    <row r="39" spans="2:46" ht="16.5" thickBot="1">
      <c r="B39" s="14" t="s">
        <v>199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5</v>
      </c>
      <c r="Q39" s="4"/>
      <c r="R39" s="127"/>
      <c r="S39" s="129"/>
      <c r="T39" s="130"/>
      <c r="U39" s="150">
        <f>P39*T38</f>
        <v>150</v>
      </c>
      <c r="V39" s="131"/>
      <c r="W39" s="133"/>
      <c r="X39" s="134"/>
      <c r="Y39" s="135"/>
      <c r="Z39" s="133"/>
      <c r="AA39" s="133"/>
      <c r="AB39" s="16"/>
      <c r="AC39" s="136"/>
      <c r="AD39" s="137"/>
      <c r="AE39" s="130"/>
      <c r="AF39" s="130"/>
      <c r="AG39" s="130"/>
      <c r="AH39" s="131"/>
      <c r="AI39" s="140"/>
      <c r="AJ39" s="137"/>
      <c r="AK39" s="137"/>
      <c r="AL39" s="16"/>
      <c r="AM39" s="151">
        <f>(X38/U39)*100</f>
        <v>70</v>
      </c>
      <c r="AN39" s="130"/>
      <c r="AO39" s="130"/>
      <c r="AP39" s="130"/>
      <c r="AQ39" s="131"/>
      <c r="AR39" s="127"/>
      <c r="AS39" s="126"/>
      <c r="AT39" s="126"/>
    </row>
    <row r="40" spans="2:46" ht="15.75" thickBot="1"/>
    <row r="41" spans="2:46" ht="16.5" thickBot="1">
      <c r="B41" s="13">
        <v>41451</v>
      </c>
      <c r="C41" s="11" t="s">
        <v>0</v>
      </c>
      <c r="D41" s="15">
        <v>8</v>
      </c>
      <c r="E41" s="2"/>
      <c r="F41" s="7">
        <v>0.16</v>
      </c>
      <c r="G41" s="7">
        <v>0</v>
      </c>
      <c r="H41" s="7">
        <v>0</v>
      </c>
      <c r="I41" s="7">
        <v>0</v>
      </c>
      <c r="J41" s="7">
        <v>0</v>
      </c>
      <c r="K41" s="7">
        <f>SUM(F41:J41)</f>
        <v>0.16</v>
      </c>
      <c r="L41" s="4"/>
      <c r="M41" s="113">
        <v>0</v>
      </c>
      <c r="N41" s="15">
        <v>0</v>
      </c>
      <c r="O41" s="4"/>
      <c r="P41" s="114">
        <f>D41-(M41+N41)</f>
        <v>8</v>
      </c>
      <c r="Q41" s="4"/>
      <c r="R41" s="7" t="s">
        <v>156</v>
      </c>
      <c r="S41" s="115">
        <v>4</v>
      </c>
      <c r="T41" s="116">
        <v>30</v>
      </c>
      <c r="U41" s="50">
        <f>P41*T41</f>
        <v>240</v>
      </c>
      <c r="V41" s="4"/>
      <c r="W41" s="118">
        <v>0</v>
      </c>
      <c r="X41" s="119">
        <v>209</v>
      </c>
      <c r="Y41" s="120">
        <v>185</v>
      </c>
      <c r="Z41" s="118">
        <v>0</v>
      </c>
      <c r="AA41" s="118">
        <v>1</v>
      </c>
      <c r="AB41" s="3"/>
      <c r="AC41" s="29">
        <f>X41*S41</f>
        <v>836</v>
      </c>
      <c r="AD41" s="121">
        <v>1.36</v>
      </c>
      <c r="AE41" s="15">
        <v>2.9</v>
      </c>
      <c r="AF41" s="15">
        <v>0</v>
      </c>
      <c r="AG41" s="121">
        <f>AD41+AF41</f>
        <v>1.36</v>
      </c>
      <c r="AH41" s="122"/>
      <c r="AI41" s="124">
        <f>AK38</f>
        <v>5542.7079999999996</v>
      </c>
      <c r="AJ41" s="125">
        <f>AC41+AD41+AE41+AF41</f>
        <v>840.26</v>
      </c>
      <c r="AK41" s="125">
        <f>AI41-AJ41</f>
        <v>4702.4479999999994</v>
      </c>
      <c r="AL41" s="3"/>
      <c r="AM41" s="29">
        <f>(X41/U41)*100</f>
        <v>87.083333333333329</v>
      </c>
      <c r="AN41" s="15" t="s">
        <v>134</v>
      </c>
      <c r="AO41" s="50">
        <f>(AD41/(AC41+AD41))*100</f>
        <v>0.16241520970669726</v>
      </c>
      <c r="AP41" s="15">
        <f>(AG41/AC41)*100</f>
        <v>0.16267942583732059</v>
      </c>
      <c r="AQ41" s="4"/>
      <c r="AR41" s="113" t="s">
        <v>52</v>
      </c>
      <c r="AS41" s="15" t="s">
        <v>52</v>
      </c>
      <c r="AT41" s="15" t="s">
        <v>135</v>
      </c>
    </row>
    <row r="42" spans="2:46" ht="16.5" thickBot="1">
      <c r="B42" s="14" t="s">
        <v>137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7.84</v>
      </c>
      <c r="Q42" s="4"/>
      <c r="R42" s="127"/>
      <c r="S42" s="129"/>
      <c r="T42" s="130"/>
      <c r="U42" s="150">
        <f>P42*T41</f>
        <v>235.2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88.860544217687078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thickBot="1">
      <c r="B44" s="13">
        <v>41451</v>
      </c>
      <c r="C44" s="11" t="s">
        <v>73</v>
      </c>
      <c r="D44" s="15">
        <v>7.5</v>
      </c>
      <c r="E44" s="2"/>
      <c r="F44" s="7">
        <v>0</v>
      </c>
      <c r="G44" s="7">
        <v>0.16</v>
      </c>
      <c r="H44" s="7">
        <v>0</v>
      </c>
      <c r="I44" s="7">
        <v>0</v>
      </c>
      <c r="J44" s="7">
        <v>0</v>
      </c>
      <c r="K44" s="7">
        <f>SUM(F44:J44)</f>
        <v>0.16</v>
      </c>
      <c r="L44" s="4"/>
      <c r="M44" s="113">
        <v>2.5</v>
      </c>
      <c r="N44" s="15">
        <v>0</v>
      </c>
      <c r="O44" s="4"/>
      <c r="P44" s="114">
        <f>D44-(M44+N44)</f>
        <v>5</v>
      </c>
      <c r="Q44" s="4"/>
      <c r="R44" s="7" t="s">
        <v>156</v>
      </c>
      <c r="S44" s="115">
        <v>4</v>
      </c>
      <c r="T44" s="116">
        <v>30</v>
      </c>
      <c r="U44" s="50">
        <f>P44*T44</f>
        <v>150</v>
      </c>
      <c r="V44" s="4"/>
      <c r="W44" s="118">
        <v>0</v>
      </c>
      <c r="X44" s="119">
        <v>140</v>
      </c>
      <c r="Y44" s="120">
        <v>185</v>
      </c>
      <c r="Z44" s="118">
        <v>0</v>
      </c>
      <c r="AA44" s="118">
        <v>2</v>
      </c>
      <c r="AB44" s="3"/>
      <c r="AC44" s="29">
        <f>X44*S44</f>
        <v>560</v>
      </c>
      <c r="AD44" s="121">
        <v>7.82</v>
      </c>
      <c r="AE44" s="15">
        <v>1.4</v>
      </c>
      <c r="AF44" s="15">
        <v>0</v>
      </c>
      <c r="AG44" s="121">
        <f>AD44+AF44</f>
        <v>7.82</v>
      </c>
      <c r="AH44" s="122"/>
      <c r="AI44" s="124">
        <f>AK41</f>
        <v>4702.4479999999994</v>
      </c>
      <c r="AJ44" s="125">
        <f>AC44+AD44+AE44+AF44</f>
        <v>569.22</v>
      </c>
      <c r="AK44" s="125">
        <f>AI44-AJ44</f>
        <v>4133.2279999999992</v>
      </c>
      <c r="AL44" s="3"/>
      <c r="AM44" s="29">
        <f>(X44/U44)*100</f>
        <v>93.333333333333329</v>
      </c>
      <c r="AN44" s="15" t="s">
        <v>134</v>
      </c>
      <c r="AO44" s="50">
        <f>(AD44/(AC44+AD44))*100</f>
        <v>1.3771969990489943</v>
      </c>
      <c r="AP44" s="15">
        <f>(AG44/AC44)*100</f>
        <v>1.3964285714285716</v>
      </c>
      <c r="AQ44" s="4"/>
      <c r="AR44" s="113" t="s">
        <v>52</v>
      </c>
      <c r="AS44" s="15" t="s">
        <v>52</v>
      </c>
      <c r="AT44" s="15" t="s">
        <v>135</v>
      </c>
    </row>
    <row r="45" spans="2:46" ht="16.5" thickBot="1">
      <c r="B45" s="14" t="s">
        <v>199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4.84</v>
      </c>
      <c r="Q45" s="4"/>
      <c r="R45" s="127"/>
      <c r="S45" s="129"/>
      <c r="T45" s="130"/>
      <c r="U45" s="150">
        <f>P45*T44</f>
        <v>145.19999999999999</v>
      </c>
      <c r="V45" s="131"/>
      <c r="W45" s="133"/>
      <c r="X45" s="134"/>
      <c r="Y45" s="135"/>
      <c r="Z45" s="133"/>
      <c r="AA45" s="133"/>
      <c r="AB45" s="16"/>
      <c r="AC45" s="136"/>
      <c r="AD45" s="137"/>
      <c r="AE45" s="130"/>
      <c r="AF45" s="130"/>
      <c r="AG45" s="130"/>
      <c r="AH45" s="131"/>
      <c r="AI45" s="140"/>
      <c r="AJ45" s="137"/>
      <c r="AK45" s="137"/>
      <c r="AL45" s="16"/>
      <c r="AM45" s="151">
        <f>(X44/U45)*100</f>
        <v>96.418732782369148</v>
      </c>
      <c r="AN45" s="130"/>
      <c r="AO45" s="130"/>
      <c r="AP45" s="130"/>
      <c r="AQ45" s="131"/>
      <c r="AR45" s="127"/>
      <c r="AS45" s="126"/>
      <c r="AT45" s="126"/>
    </row>
    <row r="46" spans="2:46" ht="15.75" thickBot="1"/>
    <row r="47" spans="2:46" ht="16.5" thickBot="1">
      <c r="B47" s="13">
        <v>41452</v>
      </c>
      <c r="C47" s="11" t="s">
        <v>0</v>
      </c>
      <c r="D47" s="15">
        <v>8</v>
      </c>
      <c r="E47" s="2"/>
      <c r="F47" s="7">
        <v>0</v>
      </c>
      <c r="G47" s="7">
        <v>0.16</v>
      </c>
      <c r="H47" s="7">
        <v>1.5</v>
      </c>
      <c r="I47" s="7">
        <v>0</v>
      </c>
      <c r="J47" s="7">
        <v>0</v>
      </c>
      <c r="K47" s="7">
        <f>SUM(F47:J47)</f>
        <v>1.66</v>
      </c>
      <c r="L47" s="4"/>
      <c r="M47" s="113">
        <v>0</v>
      </c>
      <c r="N47" s="15">
        <v>0</v>
      </c>
      <c r="O47" s="4"/>
      <c r="P47" s="114">
        <f>D47-(M47+N47)</f>
        <v>8</v>
      </c>
      <c r="Q47" s="4"/>
      <c r="R47" s="7" t="s">
        <v>156</v>
      </c>
      <c r="S47" s="115">
        <v>4</v>
      </c>
      <c r="T47" s="116">
        <v>30</v>
      </c>
      <c r="U47" s="50">
        <f>P47*T47</f>
        <v>240</v>
      </c>
      <c r="V47" s="4"/>
      <c r="W47" s="118">
        <v>0</v>
      </c>
      <c r="X47" s="119">
        <v>164</v>
      </c>
      <c r="Y47" s="120">
        <v>185</v>
      </c>
      <c r="Z47" s="118">
        <v>0</v>
      </c>
      <c r="AA47" s="118">
        <v>2</v>
      </c>
      <c r="AB47" s="3"/>
      <c r="AC47" s="29">
        <f>X47*S47</f>
        <v>656</v>
      </c>
      <c r="AD47" s="121">
        <v>4</v>
      </c>
      <c r="AE47" s="15">
        <v>1.1299999999999999</v>
      </c>
      <c r="AF47" s="15">
        <v>0</v>
      </c>
      <c r="AG47" s="121">
        <f>AD47+AF47</f>
        <v>4</v>
      </c>
      <c r="AH47" s="122"/>
      <c r="AI47" s="124">
        <f>AK44</f>
        <v>4133.2279999999992</v>
      </c>
      <c r="AJ47" s="125">
        <f>AC47+AD47+AE47+AF47</f>
        <v>661.13</v>
      </c>
      <c r="AK47" s="125">
        <f>AI47-AJ47</f>
        <v>3472.097999999999</v>
      </c>
      <c r="AL47" s="3"/>
      <c r="AM47" s="29">
        <f>(X47/U47)*100</f>
        <v>68.333333333333329</v>
      </c>
      <c r="AN47" s="15" t="s">
        <v>134</v>
      </c>
      <c r="AO47" s="50">
        <f>(AD47/(AC47+AD47))*100</f>
        <v>0.60606060606060608</v>
      </c>
      <c r="AP47" s="15">
        <f>(AG47/AC47)*100</f>
        <v>0.6097560975609756</v>
      </c>
      <c r="AQ47" s="4"/>
      <c r="AR47" s="113" t="s">
        <v>52</v>
      </c>
      <c r="AS47" s="15" t="s">
        <v>52</v>
      </c>
      <c r="AT47" s="15" t="s">
        <v>135</v>
      </c>
    </row>
    <row r="48" spans="2:46" ht="16.5" thickBot="1">
      <c r="B48" s="14" t="s">
        <v>200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6.34</v>
      </c>
      <c r="Q48" s="4"/>
      <c r="R48" s="127"/>
      <c r="S48" s="129"/>
      <c r="T48" s="130"/>
      <c r="U48" s="150">
        <f>P48*T47</f>
        <v>190.2</v>
      </c>
      <c r="V48" s="131"/>
      <c r="W48" s="133"/>
      <c r="X48" s="134"/>
      <c r="Y48" s="135"/>
      <c r="Z48" s="133"/>
      <c r="AA48" s="133"/>
      <c r="AB48" s="16"/>
      <c r="AC48" s="136"/>
      <c r="AD48" s="137"/>
      <c r="AE48" s="130"/>
      <c r="AF48" s="130"/>
      <c r="AG48" s="130"/>
      <c r="AH48" s="131"/>
      <c r="AI48" s="140"/>
      <c r="AJ48" s="137"/>
      <c r="AK48" s="137"/>
      <c r="AL48" s="16"/>
      <c r="AM48" s="151">
        <f>(X47/U48)*100</f>
        <v>86.225026288117775</v>
      </c>
      <c r="AN48" s="130"/>
      <c r="AO48" s="130"/>
      <c r="AP48" s="130"/>
      <c r="AQ48" s="131"/>
      <c r="AR48" s="127"/>
      <c r="AS48" s="126"/>
      <c r="AT48" s="126"/>
    </row>
    <row r="49" spans="2:46" ht="15.75" thickBot="1"/>
    <row r="50" spans="2:46" ht="16.5" thickBot="1">
      <c r="B50" s="13">
        <v>41452</v>
      </c>
      <c r="C50" s="11" t="s">
        <v>73</v>
      </c>
      <c r="D50" s="15">
        <v>7.5</v>
      </c>
      <c r="E50" s="2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SUM(F50:J50)</f>
        <v>0</v>
      </c>
      <c r="L50" s="4"/>
      <c r="M50" s="113">
        <v>2.5</v>
      </c>
      <c r="N50" s="15">
        <v>0</v>
      </c>
      <c r="O50" s="4"/>
      <c r="P50" s="114">
        <f>D50-(M50+N50)</f>
        <v>5</v>
      </c>
      <c r="Q50" s="4"/>
      <c r="R50" s="7" t="s">
        <v>156</v>
      </c>
      <c r="S50" s="115">
        <v>4</v>
      </c>
      <c r="T50" s="116">
        <v>30</v>
      </c>
      <c r="U50" s="50">
        <f>P50*T50</f>
        <v>150</v>
      </c>
      <c r="V50" s="4"/>
      <c r="W50" s="118">
        <v>0</v>
      </c>
      <c r="X50" s="119">
        <v>160</v>
      </c>
      <c r="Y50" s="120">
        <v>185</v>
      </c>
      <c r="Z50" s="118">
        <v>0</v>
      </c>
      <c r="AA50" s="118">
        <v>0</v>
      </c>
      <c r="AB50" s="3"/>
      <c r="AC50" s="29">
        <f>X50*S50</f>
        <v>640</v>
      </c>
      <c r="AD50" s="121">
        <v>0</v>
      </c>
      <c r="AE50" s="15">
        <v>2.8</v>
      </c>
      <c r="AF50" s="15">
        <v>0</v>
      </c>
      <c r="AG50" s="121">
        <f>AD50+AF50</f>
        <v>0</v>
      </c>
      <c r="AH50" s="122"/>
      <c r="AI50" s="124">
        <f>AK47</f>
        <v>3472.097999999999</v>
      </c>
      <c r="AJ50" s="125">
        <f>AC50+AD50+AE50+AF50</f>
        <v>642.79999999999995</v>
      </c>
      <c r="AK50" s="125">
        <f>AI50-AJ50</f>
        <v>2829.2979999999989</v>
      </c>
      <c r="AL50" s="3"/>
      <c r="AM50" s="29">
        <f>(X50/U50)*100</f>
        <v>106.66666666666667</v>
      </c>
      <c r="AN50" s="15" t="s">
        <v>134</v>
      </c>
      <c r="AO50" s="50">
        <f>(AD50/(AC50+AD50))*100</f>
        <v>0</v>
      </c>
      <c r="AP50" s="15">
        <f>(AG50/AC50)*100</f>
        <v>0</v>
      </c>
      <c r="AQ50" s="4"/>
      <c r="AR50" s="113" t="s">
        <v>52</v>
      </c>
      <c r="AS50" s="15" t="s">
        <v>52</v>
      </c>
      <c r="AT50" s="15" t="s">
        <v>52</v>
      </c>
    </row>
    <row r="51" spans="2:46" ht="16.5" thickBot="1">
      <c r="B51" s="14" t="s">
        <v>199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5</v>
      </c>
      <c r="Q51" s="4"/>
      <c r="R51" s="127"/>
      <c r="S51" s="129"/>
      <c r="T51" s="130"/>
      <c r="U51" s="150">
        <f>P51*T50</f>
        <v>150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106.66666666666667</v>
      </c>
      <c r="AN51" s="130"/>
      <c r="AO51" s="130"/>
      <c r="AP51" s="130"/>
      <c r="AQ51" s="131"/>
      <c r="AR51" s="127"/>
      <c r="AS51" s="126"/>
      <c r="AT51" s="126"/>
    </row>
    <row r="52" spans="2:46" ht="15.75" thickBot="1"/>
    <row r="53" spans="2:46" ht="16.5" thickBot="1">
      <c r="B53" s="13">
        <v>41453</v>
      </c>
      <c r="C53" s="11" t="s">
        <v>0</v>
      </c>
      <c r="D53" s="15">
        <v>8</v>
      </c>
      <c r="E53" s="2"/>
      <c r="F53" s="7">
        <v>0</v>
      </c>
      <c r="G53" s="7">
        <v>0.5</v>
      </c>
      <c r="H53" s="7">
        <v>0</v>
      </c>
      <c r="I53" s="7">
        <v>0</v>
      </c>
      <c r="J53" s="7">
        <v>0</v>
      </c>
      <c r="K53" s="7">
        <f>SUM(F53:J53)</f>
        <v>0.5</v>
      </c>
      <c r="L53" s="4"/>
      <c r="M53" s="113">
        <v>0</v>
      </c>
      <c r="N53" s="15">
        <v>0</v>
      </c>
      <c r="O53" s="4"/>
      <c r="P53" s="114">
        <f>D53-(M53+N53)</f>
        <v>8</v>
      </c>
      <c r="Q53" s="4"/>
      <c r="R53" s="7" t="s">
        <v>156</v>
      </c>
      <c r="S53" s="115">
        <v>4</v>
      </c>
      <c r="T53" s="116">
        <v>30</v>
      </c>
      <c r="U53" s="50">
        <f>P53*T53</f>
        <v>240</v>
      </c>
      <c r="V53" s="4"/>
      <c r="W53" s="118">
        <v>0</v>
      </c>
      <c r="X53" s="119">
        <v>216</v>
      </c>
      <c r="Y53" s="120">
        <v>185</v>
      </c>
      <c r="Z53" s="118">
        <v>0</v>
      </c>
      <c r="AA53" s="118">
        <v>2</v>
      </c>
      <c r="AB53" s="3"/>
      <c r="AC53" s="29">
        <f>X53*S53</f>
        <v>864</v>
      </c>
      <c r="AD53" s="121">
        <v>10.026</v>
      </c>
      <c r="AE53" s="15">
        <v>1.4E-2</v>
      </c>
      <c r="AF53" s="15">
        <v>3.24</v>
      </c>
      <c r="AG53" s="121">
        <f>AD53+AF53</f>
        <v>13.266</v>
      </c>
      <c r="AH53" s="122"/>
      <c r="AI53" s="124">
        <f>AK50</f>
        <v>2829.2979999999989</v>
      </c>
      <c r="AJ53" s="125">
        <f>AC53+AD53+AE53+AF53</f>
        <v>877.28</v>
      </c>
      <c r="AK53" s="125">
        <f>AI53-AJ53</f>
        <v>1952.0179999999989</v>
      </c>
      <c r="AL53" s="3"/>
      <c r="AM53" s="29">
        <f>(X53/U53)*100</f>
        <v>90</v>
      </c>
      <c r="AN53" s="15" t="s">
        <v>134</v>
      </c>
      <c r="AO53" s="50">
        <f>(AD53/(AC53+AD53))*100</f>
        <v>1.1471054636818585</v>
      </c>
      <c r="AP53" s="15">
        <f>(AG53/AC53)*100</f>
        <v>1.5354166666666667</v>
      </c>
      <c r="AQ53" s="4"/>
      <c r="AR53" s="113" t="s">
        <v>52</v>
      </c>
      <c r="AS53" s="15" t="s">
        <v>52</v>
      </c>
      <c r="AT53" s="15" t="s">
        <v>135</v>
      </c>
    </row>
    <row r="54" spans="2:46" ht="16.5" thickBot="1">
      <c r="B54" s="14" t="s">
        <v>86</v>
      </c>
      <c r="C54" s="12"/>
      <c r="D54" s="12"/>
      <c r="E54" s="2"/>
      <c r="F54" s="8"/>
      <c r="G54" s="8"/>
      <c r="H54" s="8"/>
      <c r="I54" s="8"/>
      <c r="J54" s="8"/>
      <c r="K54" s="8"/>
      <c r="L54" s="4"/>
      <c r="M54" s="127"/>
      <c r="N54" s="126"/>
      <c r="O54" s="4"/>
      <c r="P54" s="149">
        <f>(D53-(K53))-M53-N53</f>
        <v>7.5</v>
      </c>
      <c r="Q54" s="4"/>
      <c r="R54" s="127"/>
      <c r="S54" s="129"/>
      <c r="T54" s="130"/>
      <c r="U54" s="150">
        <f>P54*T53</f>
        <v>225</v>
      </c>
      <c r="V54" s="131"/>
      <c r="W54" s="133"/>
      <c r="X54" s="134"/>
      <c r="Y54" s="135"/>
      <c r="Z54" s="133"/>
      <c r="AA54" s="133"/>
      <c r="AB54" s="16"/>
      <c r="AC54" s="136"/>
      <c r="AD54" s="137"/>
      <c r="AE54" s="130"/>
      <c r="AF54" s="130"/>
      <c r="AG54" s="130"/>
      <c r="AH54" s="131"/>
      <c r="AI54" s="140"/>
      <c r="AJ54" s="137"/>
      <c r="AK54" s="137"/>
      <c r="AL54" s="16"/>
      <c r="AM54" s="151">
        <f>(X53/U54)*100</f>
        <v>96</v>
      </c>
      <c r="AN54" s="130"/>
      <c r="AO54" s="130"/>
      <c r="AP54" s="130"/>
      <c r="AQ54" s="131"/>
      <c r="AR54" s="127"/>
      <c r="AS54" s="126"/>
      <c r="AT54" s="126"/>
    </row>
    <row r="55" spans="2:46" ht="15.75" thickBot="1"/>
    <row r="56" spans="2:46" ht="16.5" thickBot="1">
      <c r="B56" s="13">
        <v>41454</v>
      </c>
      <c r="C56" s="11" t="s">
        <v>0</v>
      </c>
      <c r="D56" s="15">
        <v>8</v>
      </c>
      <c r="E56" s="2"/>
      <c r="F56" s="7">
        <v>0</v>
      </c>
      <c r="G56" s="7">
        <v>0</v>
      </c>
      <c r="H56" s="7">
        <v>1.33</v>
      </c>
      <c r="I56" s="7">
        <v>0</v>
      </c>
      <c r="J56" s="7">
        <v>0</v>
      </c>
      <c r="K56" s="7">
        <f>SUM(F56:J56)</f>
        <v>1.33</v>
      </c>
      <c r="L56" s="4"/>
      <c r="M56" s="113">
        <v>0</v>
      </c>
      <c r="N56" s="15">
        <v>0</v>
      </c>
      <c r="O56" s="4"/>
      <c r="P56" s="114">
        <f>D56-(M56+N56)</f>
        <v>8</v>
      </c>
      <c r="Q56" s="4"/>
      <c r="R56" s="7" t="s">
        <v>156</v>
      </c>
      <c r="S56" s="115">
        <v>4</v>
      </c>
      <c r="T56" s="116">
        <v>30</v>
      </c>
      <c r="U56" s="50">
        <f>P56*T56</f>
        <v>240</v>
      </c>
      <c r="V56" s="4"/>
      <c r="W56" s="118">
        <v>0</v>
      </c>
      <c r="X56" s="119">
        <v>193</v>
      </c>
      <c r="Y56" s="120">
        <v>185</v>
      </c>
      <c r="Z56" s="118">
        <v>0</v>
      </c>
      <c r="AA56" s="118">
        <v>2</v>
      </c>
      <c r="AB56" s="3"/>
      <c r="AC56" s="29">
        <f>X56*S56</f>
        <v>772</v>
      </c>
      <c r="AD56" s="121">
        <v>14.3</v>
      </c>
      <c r="AE56" s="15">
        <v>1.93</v>
      </c>
      <c r="AF56" s="15">
        <v>3.24</v>
      </c>
      <c r="AG56" s="121">
        <f>AD56+AF56</f>
        <v>17.54</v>
      </c>
      <c r="AH56" s="122"/>
      <c r="AI56" s="124">
        <f>AK53</f>
        <v>1952.0179999999989</v>
      </c>
      <c r="AJ56" s="125">
        <f>AC56+AD56+AE56+AF56</f>
        <v>791.46999999999991</v>
      </c>
      <c r="AK56" s="125">
        <f>AI56-AJ56</f>
        <v>1160.5479999999989</v>
      </c>
      <c r="AL56" s="3"/>
      <c r="AM56" s="29">
        <f>(X56/U56)*100</f>
        <v>80.416666666666671</v>
      </c>
      <c r="AN56" s="15" t="s">
        <v>134</v>
      </c>
      <c r="AO56" s="50">
        <f>(AD56/(AC56+AD56))*100</f>
        <v>1.8186442833524101</v>
      </c>
      <c r="AP56" s="15">
        <f>(AG56/AC56)*100</f>
        <v>2.2720207253886007</v>
      </c>
      <c r="AQ56" s="4"/>
      <c r="AR56" s="113" t="s">
        <v>52</v>
      </c>
      <c r="AS56" s="15" t="s">
        <v>52</v>
      </c>
      <c r="AT56" s="15" t="s">
        <v>135</v>
      </c>
    </row>
    <row r="57" spans="2:46" ht="16.5" thickBot="1">
      <c r="B57" s="14" t="s">
        <v>86</v>
      </c>
      <c r="C57" s="12"/>
      <c r="D57" s="12"/>
      <c r="E57" s="2"/>
      <c r="F57" s="8"/>
      <c r="G57" s="8"/>
      <c r="H57" s="8"/>
      <c r="I57" s="8"/>
      <c r="J57" s="8"/>
      <c r="K57" s="8"/>
      <c r="L57" s="4"/>
      <c r="M57" s="127"/>
      <c r="N57" s="126"/>
      <c r="O57" s="4"/>
      <c r="P57" s="149">
        <f>(D56-(K56))-M56-N56</f>
        <v>6.67</v>
      </c>
      <c r="Q57" s="4"/>
      <c r="R57" s="127"/>
      <c r="S57" s="129"/>
      <c r="T57" s="130"/>
      <c r="U57" s="150">
        <f>P57*T56</f>
        <v>200.1</v>
      </c>
      <c r="V57" s="131"/>
      <c r="W57" s="133"/>
      <c r="X57" s="134"/>
      <c r="Y57" s="135"/>
      <c r="Z57" s="133"/>
      <c r="AA57" s="133"/>
      <c r="AB57" s="16"/>
      <c r="AC57" s="136"/>
      <c r="AD57" s="137"/>
      <c r="AE57" s="130"/>
      <c r="AF57" s="130"/>
      <c r="AG57" s="130"/>
      <c r="AH57" s="131"/>
      <c r="AI57" s="140"/>
      <c r="AJ57" s="137"/>
      <c r="AK57" s="137"/>
      <c r="AL57" s="16"/>
      <c r="AM57" s="151">
        <f>(X56/U57)*100</f>
        <v>96.451774112943539</v>
      </c>
      <c r="AN57" s="130"/>
      <c r="AO57" s="130"/>
      <c r="AP57" s="130"/>
      <c r="AQ57" s="131"/>
      <c r="AR57" s="127"/>
      <c r="AS57" s="126"/>
      <c r="AT57" s="126"/>
    </row>
    <row r="60" spans="2:46" ht="15.75" thickBot="1">
      <c r="B60" s="267" t="s">
        <v>162</v>
      </c>
    </row>
    <row r="61" spans="2:46" ht="16.5" customHeight="1">
      <c r="B61" s="223" t="s">
        <v>32</v>
      </c>
      <c r="C61" s="224" t="s">
        <v>1</v>
      </c>
      <c r="D61" s="225" t="s">
        <v>1</v>
      </c>
      <c r="E61" s="226"/>
      <c r="F61" s="664" t="s">
        <v>12</v>
      </c>
      <c r="G61" s="665"/>
      <c r="H61" s="665"/>
      <c r="I61" s="665"/>
      <c r="J61" s="665"/>
      <c r="K61" s="666"/>
      <c r="L61" s="168"/>
      <c r="M61" s="667" t="s">
        <v>33</v>
      </c>
      <c r="N61" s="668"/>
      <c r="O61" s="168"/>
      <c r="P61" s="168" t="s">
        <v>10</v>
      </c>
      <c r="Q61" s="226"/>
      <c r="R61" s="168" t="s">
        <v>122</v>
      </c>
      <c r="S61" s="283"/>
      <c r="T61" s="168" t="s">
        <v>29</v>
      </c>
      <c r="U61" s="168" t="s">
        <v>14</v>
      </c>
      <c r="V61" s="226" t="s">
        <v>9</v>
      </c>
      <c r="W61" s="285" t="s">
        <v>198</v>
      </c>
      <c r="X61" s="227" t="s">
        <v>14</v>
      </c>
      <c r="Y61" s="284"/>
      <c r="Z61" s="285" t="s">
        <v>113</v>
      </c>
      <c r="AA61" s="229" t="s">
        <v>43</v>
      </c>
      <c r="AB61" s="226"/>
      <c r="AC61" s="230" t="s">
        <v>38</v>
      </c>
      <c r="AD61" s="231"/>
      <c r="AE61" s="226"/>
      <c r="AF61" s="232"/>
      <c r="AG61" s="168" t="s">
        <v>11</v>
      </c>
      <c r="AH61" s="226"/>
      <c r="AI61" s="658" t="s">
        <v>39</v>
      </c>
      <c r="AJ61" s="659"/>
      <c r="AK61" s="660"/>
      <c r="AL61" s="226"/>
      <c r="AM61" s="168" t="s">
        <v>22</v>
      </c>
      <c r="AN61" s="168" t="s">
        <v>22</v>
      </c>
      <c r="AO61" s="168" t="s">
        <v>20</v>
      </c>
      <c r="AP61" s="168" t="s">
        <v>20</v>
      </c>
      <c r="AQ61" s="226"/>
      <c r="AR61" s="168" t="s">
        <v>22</v>
      </c>
      <c r="AS61" s="168" t="s">
        <v>9</v>
      </c>
      <c r="AT61" s="233" t="s">
        <v>9</v>
      </c>
    </row>
    <row r="62" spans="2:46" ht="16.5" customHeight="1" thickBot="1">
      <c r="B62" s="234" t="s">
        <v>9</v>
      </c>
      <c r="C62" s="189" t="s">
        <v>9</v>
      </c>
      <c r="D62" s="235" t="s">
        <v>10</v>
      </c>
      <c r="E62" s="236"/>
      <c r="F62" s="237" t="s">
        <v>3</v>
      </c>
      <c r="G62" s="237" t="s">
        <v>4</v>
      </c>
      <c r="H62" s="237" t="s">
        <v>5</v>
      </c>
      <c r="I62" s="237" t="s">
        <v>6</v>
      </c>
      <c r="J62" s="237" t="s">
        <v>8</v>
      </c>
      <c r="K62" s="237" t="s">
        <v>11</v>
      </c>
      <c r="L62" s="189"/>
      <c r="M62" s="238" t="s">
        <v>10</v>
      </c>
      <c r="N62" s="239" t="s">
        <v>116</v>
      </c>
      <c r="O62" s="189"/>
      <c r="P62" s="189" t="s">
        <v>2</v>
      </c>
      <c r="Q62" s="236"/>
      <c r="R62" s="189" t="s">
        <v>125</v>
      </c>
      <c r="S62" s="189" t="s">
        <v>34</v>
      </c>
      <c r="T62" s="189" t="s">
        <v>46</v>
      </c>
      <c r="U62" s="189" t="s">
        <v>16</v>
      </c>
      <c r="V62" s="236" t="s">
        <v>9</v>
      </c>
      <c r="W62" s="282"/>
      <c r="X62" s="238" t="s">
        <v>11</v>
      </c>
      <c r="Y62" s="281"/>
      <c r="Z62" s="282"/>
      <c r="AA62" s="183" t="s">
        <v>129</v>
      </c>
      <c r="AB62" s="236"/>
      <c r="AC62" s="242" t="s">
        <v>23</v>
      </c>
      <c r="AD62" s="243" t="s">
        <v>18</v>
      </c>
      <c r="AE62" s="242" t="s">
        <v>25</v>
      </c>
      <c r="AF62" s="242" t="s">
        <v>26</v>
      </c>
      <c r="AG62" s="189" t="s">
        <v>30</v>
      </c>
      <c r="AH62" s="236"/>
      <c r="AI62" s="244" t="s">
        <v>130</v>
      </c>
      <c r="AJ62" s="236" t="s">
        <v>201</v>
      </c>
      <c r="AK62" s="240"/>
      <c r="AL62" s="236"/>
      <c r="AM62" s="189" t="s">
        <v>14</v>
      </c>
      <c r="AN62" s="189" t="s">
        <v>14</v>
      </c>
      <c r="AO62" s="189" t="s">
        <v>27</v>
      </c>
      <c r="AP62" s="189" t="s">
        <v>28</v>
      </c>
      <c r="AQ62" s="236"/>
      <c r="AR62" s="189" t="s">
        <v>14</v>
      </c>
      <c r="AS62" s="189" t="s">
        <v>27</v>
      </c>
      <c r="AT62" s="235" t="s">
        <v>28</v>
      </c>
    </row>
    <row r="63" spans="2:46" ht="15.75" thickBot="1">
      <c r="B63" s="245"/>
      <c r="C63" s="213"/>
      <c r="D63" s="246" t="s">
        <v>9</v>
      </c>
      <c r="E63" s="247"/>
      <c r="F63" s="248"/>
      <c r="G63" s="248"/>
      <c r="H63" s="248"/>
      <c r="I63" s="248" t="s">
        <v>7</v>
      </c>
      <c r="J63" s="248"/>
      <c r="K63" s="248"/>
      <c r="L63" s="213"/>
      <c r="M63" s="249" t="s">
        <v>15</v>
      </c>
      <c r="N63" s="248" t="s">
        <v>132</v>
      </c>
      <c r="O63" s="213"/>
      <c r="P63" s="213" t="s">
        <v>9</v>
      </c>
      <c r="Q63" s="247"/>
      <c r="R63" s="213"/>
      <c r="S63" s="213"/>
      <c r="T63" s="213" t="s">
        <v>13</v>
      </c>
      <c r="U63" s="213" t="s">
        <v>17</v>
      </c>
      <c r="V63" s="247"/>
      <c r="W63" s="252" t="s">
        <v>19</v>
      </c>
      <c r="X63" s="250"/>
      <c r="Y63" s="247"/>
      <c r="Z63" s="255" t="s">
        <v>19</v>
      </c>
      <c r="AA63" s="256" t="s">
        <v>19</v>
      </c>
      <c r="AB63" s="247"/>
      <c r="AC63" s="213" t="s">
        <v>24</v>
      </c>
      <c r="AD63" s="257" t="s">
        <v>24</v>
      </c>
      <c r="AE63" s="213" t="s">
        <v>24</v>
      </c>
      <c r="AF63" s="213" t="s">
        <v>24</v>
      </c>
      <c r="AG63" s="213" t="s">
        <v>24</v>
      </c>
      <c r="AH63" s="247"/>
      <c r="AI63" s="258" t="s">
        <v>36</v>
      </c>
      <c r="AJ63" s="259" t="s">
        <v>35</v>
      </c>
      <c r="AK63" s="251" t="s">
        <v>37</v>
      </c>
      <c r="AL63" s="247"/>
      <c r="AM63" s="213" t="s">
        <v>20</v>
      </c>
      <c r="AN63" s="213" t="s">
        <v>20</v>
      </c>
      <c r="AO63" s="213"/>
      <c r="AP63" s="213"/>
      <c r="AQ63" s="247"/>
      <c r="AR63" s="260">
        <v>1</v>
      </c>
      <c r="AS63" s="261">
        <v>0</v>
      </c>
      <c r="AT63" s="246" t="s">
        <v>31</v>
      </c>
    </row>
    <row r="64" spans="2:46">
      <c r="F64">
        <f t="shared" ref="F64:K64" si="0">SUM(F11:F57)</f>
        <v>1.1599999999999999</v>
      </c>
      <c r="G64">
        <f t="shared" si="0"/>
        <v>1.32</v>
      </c>
      <c r="H64">
        <f t="shared" si="0"/>
        <v>8.129999999999999</v>
      </c>
      <c r="I64">
        <f t="shared" si="0"/>
        <v>0</v>
      </c>
      <c r="J64">
        <f t="shared" si="0"/>
        <v>0</v>
      </c>
      <c r="K64">
        <f t="shared" si="0"/>
        <v>10.61</v>
      </c>
      <c r="M64">
        <f>SUM(M11:M57)</f>
        <v>15</v>
      </c>
      <c r="N64">
        <f>SUM(N11:N57)</f>
        <v>0</v>
      </c>
      <c r="P64">
        <f>P12+P15+P18+P21+P24+P27+P30+P33+P36+P39+P42+P45+P48+P51+P54+P57</f>
        <v>93.390000000000015</v>
      </c>
      <c r="U64">
        <f>U12+U15+U18+U21+U24+U27+U30+U33+U36+U39+U42+U45+U48+U51+U54+U57</f>
        <v>2692.1</v>
      </c>
      <c r="X64">
        <f>SUM(X11:X57)</f>
        <v>2332</v>
      </c>
      <c r="AA64">
        <f>SUM(AA11:AA57)</f>
        <v>31</v>
      </c>
      <c r="AC64">
        <f>SUM(AC11:AC57)</f>
        <v>8708</v>
      </c>
      <c r="AD64">
        <f>SUM(AD11:AD57)</f>
        <v>97.635999999999996</v>
      </c>
      <c r="AE64">
        <f>SUM(AE11:AE57)</f>
        <v>26.933999999999994</v>
      </c>
      <c r="AF64">
        <f>SUM(AF11:AF57)</f>
        <v>6.8820000000000006</v>
      </c>
      <c r="AG64">
        <f>SUM(AG11:AG57)</f>
        <v>104.518</v>
      </c>
    </row>
  </sheetData>
  <mergeCells count="8">
    <mergeCell ref="F61:K61"/>
    <mergeCell ref="M61:N61"/>
    <mergeCell ref="AI61:AK61"/>
    <mergeCell ref="I2:Y2"/>
    <mergeCell ref="AR6:AT6"/>
    <mergeCell ref="F8:K8"/>
    <mergeCell ref="M8:N8"/>
    <mergeCell ref="AI8:AK8"/>
  </mergeCells>
  <conditionalFormatting sqref="AR11:AT12 AR14:AT15">
    <cfRule type="containsText" dxfId="365" priority="47" operator="containsText" text="Si">
      <formula>NOT(ISERROR(SEARCH("Si",AR11)))</formula>
    </cfRule>
    <cfRule type="containsText" dxfId="364" priority="48" operator="containsText" text="No">
      <formula>NOT(ISERROR(SEARCH("No",AR11)))</formula>
    </cfRule>
  </conditionalFormatting>
  <conditionalFormatting sqref="AR17:AT18">
    <cfRule type="containsText" dxfId="363" priority="33" operator="containsText" text="Si">
      <formula>NOT(ISERROR(SEARCH("Si",AR17)))</formula>
    </cfRule>
    <cfRule type="containsText" dxfId="362" priority="34" operator="containsText" text="No">
      <formula>NOT(ISERROR(SEARCH("No",AR17)))</formula>
    </cfRule>
  </conditionalFormatting>
  <conditionalFormatting sqref="AR20:AT21 AR23:AT24">
    <cfRule type="containsText" dxfId="361" priority="31" operator="containsText" text="Si">
      <formula>NOT(ISERROR(SEARCH("Si",AR20)))</formula>
    </cfRule>
    <cfRule type="containsText" dxfId="360" priority="32" operator="containsText" text="No">
      <formula>NOT(ISERROR(SEARCH("No",AR20)))</formula>
    </cfRule>
  </conditionalFormatting>
  <conditionalFormatting sqref="AR26:AT27 AR29:AT30">
    <cfRule type="containsText" dxfId="359" priority="29" operator="containsText" text="Si">
      <formula>NOT(ISERROR(SEARCH("Si",AR26)))</formula>
    </cfRule>
    <cfRule type="containsText" dxfId="358" priority="30" operator="containsText" text="No">
      <formula>NOT(ISERROR(SEARCH("No",AR26)))</formula>
    </cfRule>
  </conditionalFormatting>
  <conditionalFormatting sqref="AR32:AT33">
    <cfRule type="containsText" dxfId="357" priority="27" operator="containsText" text="Si">
      <formula>NOT(ISERROR(SEARCH("Si",AR32)))</formula>
    </cfRule>
    <cfRule type="containsText" dxfId="356" priority="28" operator="containsText" text="No">
      <formula>NOT(ISERROR(SEARCH("No",AR32)))</formula>
    </cfRule>
  </conditionalFormatting>
  <conditionalFormatting sqref="AR35:AT36">
    <cfRule type="containsText" dxfId="355" priority="25" operator="containsText" text="Si">
      <formula>NOT(ISERROR(SEARCH("Si",AR35)))</formula>
    </cfRule>
    <cfRule type="containsText" dxfId="354" priority="26" operator="containsText" text="No">
      <formula>NOT(ISERROR(SEARCH("No",AR35)))</formula>
    </cfRule>
  </conditionalFormatting>
  <conditionalFormatting sqref="AR38:AT39">
    <cfRule type="containsText" dxfId="353" priority="23" operator="containsText" text="Si">
      <formula>NOT(ISERROR(SEARCH("Si",AR38)))</formula>
    </cfRule>
    <cfRule type="containsText" dxfId="352" priority="24" operator="containsText" text="No">
      <formula>NOT(ISERROR(SEARCH("No",AR38)))</formula>
    </cfRule>
  </conditionalFormatting>
  <conditionalFormatting sqref="AR41:AT42">
    <cfRule type="containsText" dxfId="351" priority="21" operator="containsText" text="Si">
      <formula>NOT(ISERROR(SEARCH("Si",AR41)))</formula>
    </cfRule>
    <cfRule type="containsText" dxfId="350" priority="22" operator="containsText" text="No">
      <formula>NOT(ISERROR(SEARCH("No",AR41)))</formula>
    </cfRule>
  </conditionalFormatting>
  <conditionalFormatting sqref="AR44:AT45">
    <cfRule type="containsText" dxfId="349" priority="19" operator="containsText" text="Si">
      <formula>NOT(ISERROR(SEARCH("Si",AR44)))</formula>
    </cfRule>
    <cfRule type="containsText" dxfId="348" priority="20" operator="containsText" text="No">
      <formula>NOT(ISERROR(SEARCH("No",AR44)))</formula>
    </cfRule>
  </conditionalFormatting>
  <conditionalFormatting sqref="AR47:AT48">
    <cfRule type="containsText" dxfId="347" priority="17" operator="containsText" text="Si">
      <formula>NOT(ISERROR(SEARCH("Si",AR47)))</formula>
    </cfRule>
    <cfRule type="containsText" dxfId="346" priority="18" operator="containsText" text="No">
      <formula>NOT(ISERROR(SEARCH("No",AR47)))</formula>
    </cfRule>
  </conditionalFormatting>
  <conditionalFormatting sqref="AR50:AT51">
    <cfRule type="containsText" dxfId="345" priority="15" operator="containsText" text="Si">
      <formula>NOT(ISERROR(SEARCH("Si",AR50)))</formula>
    </cfRule>
    <cfRule type="containsText" dxfId="344" priority="16" operator="containsText" text="No">
      <formula>NOT(ISERROR(SEARCH("No",AR50)))</formula>
    </cfRule>
  </conditionalFormatting>
  <conditionalFormatting sqref="AR53:AT54">
    <cfRule type="containsText" dxfId="343" priority="13" operator="containsText" text="Si">
      <formula>NOT(ISERROR(SEARCH("Si",AR53)))</formula>
    </cfRule>
    <cfRule type="containsText" dxfId="342" priority="14" operator="containsText" text="No">
      <formula>NOT(ISERROR(SEARCH("No",AR53)))</formula>
    </cfRule>
  </conditionalFormatting>
  <conditionalFormatting sqref="AT47">
    <cfRule type="containsText" dxfId="341" priority="11" operator="containsText" text="Si">
      <formula>NOT(ISERROR(SEARCH("Si",AT47)))</formula>
    </cfRule>
    <cfRule type="containsText" dxfId="340" priority="12" operator="containsText" text="No">
      <formula>NOT(ISERROR(SEARCH("No",AT47)))</formula>
    </cfRule>
  </conditionalFormatting>
  <conditionalFormatting sqref="AT44">
    <cfRule type="containsText" dxfId="339" priority="9" operator="containsText" text="Si">
      <formula>NOT(ISERROR(SEARCH("Si",AT44)))</formula>
    </cfRule>
    <cfRule type="containsText" dxfId="338" priority="10" operator="containsText" text="No">
      <formula>NOT(ISERROR(SEARCH("No",AT44)))</formula>
    </cfRule>
  </conditionalFormatting>
  <conditionalFormatting sqref="AT41">
    <cfRule type="containsText" dxfId="337" priority="7" operator="containsText" text="Si">
      <formula>NOT(ISERROR(SEARCH("Si",AT41)))</formula>
    </cfRule>
    <cfRule type="containsText" dxfId="336" priority="8" operator="containsText" text="No">
      <formula>NOT(ISERROR(SEARCH("No",AT41)))</formula>
    </cfRule>
  </conditionalFormatting>
  <conditionalFormatting sqref="AT35">
    <cfRule type="containsText" dxfId="335" priority="5" operator="containsText" text="Si">
      <formula>NOT(ISERROR(SEARCH("Si",AT35)))</formula>
    </cfRule>
    <cfRule type="containsText" dxfId="334" priority="6" operator="containsText" text="No">
      <formula>NOT(ISERROR(SEARCH("No",AT35)))</formula>
    </cfRule>
  </conditionalFormatting>
  <conditionalFormatting sqref="AT29">
    <cfRule type="containsText" dxfId="333" priority="3" operator="containsText" text="Si">
      <formula>NOT(ISERROR(SEARCH("Si",AT29)))</formula>
    </cfRule>
    <cfRule type="containsText" dxfId="332" priority="4" operator="containsText" text="No">
      <formula>NOT(ISERROR(SEARCH("No",AT29)))</formula>
    </cfRule>
  </conditionalFormatting>
  <conditionalFormatting sqref="AR56:AT57">
    <cfRule type="containsText" dxfId="331" priority="1" operator="containsText" text="Si">
      <formula>NOT(ISERROR(SEARCH("Si",AR56)))</formula>
    </cfRule>
    <cfRule type="containsText" dxfId="330" priority="2" operator="containsText" text="No">
      <formula>NOT(ISERROR(SEARCH("No",AR56)))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T57"/>
  <sheetViews>
    <sheetView view="pageBreakPreview" topLeftCell="A34" zoomScale="91" zoomScaleSheetLayoutView="91" workbookViewId="0">
      <selection activeCell="AG43" sqref="AG43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6" customWidth="1"/>
    <col min="30" max="30" width="7" bestFit="1" customWidth="1"/>
    <col min="31" max="31" width="5.42578125" customWidth="1"/>
    <col min="32" max="32" width="4.85546875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286"/>
      <c r="T8" s="50" t="s">
        <v>29</v>
      </c>
      <c r="U8" s="55" t="s">
        <v>14</v>
      </c>
      <c r="V8" s="54" t="s">
        <v>9</v>
      </c>
      <c r="W8" s="289" t="s">
        <v>198</v>
      </c>
      <c r="X8" s="100" t="s">
        <v>14</v>
      </c>
      <c r="Y8" s="56"/>
      <c r="Z8" s="290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287"/>
      <c r="X9" s="103" t="s">
        <v>11</v>
      </c>
      <c r="Y9" s="6"/>
      <c r="Z9" s="288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201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41456</v>
      </c>
      <c r="C11" s="11" t="s">
        <v>0</v>
      </c>
      <c r="D11" s="15">
        <v>8</v>
      </c>
      <c r="E11" s="2"/>
      <c r="F11" s="7">
        <v>1</v>
      </c>
      <c r="G11" s="7">
        <v>3</v>
      </c>
      <c r="H11" s="7">
        <v>0</v>
      </c>
      <c r="I11" s="7">
        <v>0</v>
      </c>
      <c r="J11" s="7">
        <v>0</v>
      </c>
      <c r="K11" s="7">
        <f>SUM(F11:J11)</f>
        <v>4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156</v>
      </c>
      <c r="S11" s="115">
        <v>2</v>
      </c>
      <c r="T11" s="116">
        <v>30</v>
      </c>
      <c r="U11" s="50">
        <f>P11*T11</f>
        <v>240</v>
      </c>
      <c r="V11" s="4"/>
      <c r="W11" s="118">
        <v>0</v>
      </c>
      <c r="X11" s="119">
        <v>113</v>
      </c>
      <c r="Y11" s="120">
        <v>185</v>
      </c>
      <c r="Z11" s="118">
        <v>0</v>
      </c>
      <c r="AA11" s="118">
        <v>1</v>
      </c>
      <c r="AB11" s="3"/>
      <c r="AC11" s="29">
        <f>X11*S11</f>
        <v>226</v>
      </c>
      <c r="AD11" s="121">
        <v>3.15</v>
      </c>
      <c r="AE11" s="15">
        <v>1.1299999999999999</v>
      </c>
      <c r="AF11" s="15">
        <v>0</v>
      </c>
      <c r="AG11" s="121">
        <f>AD11+AF11</f>
        <v>3.15</v>
      </c>
      <c r="AH11" s="122"/>
      <c r="AI11" s="124">
        <v>1160.55</v>
      </c>
      <c r="AJ11" s="125">
        <f>AC11+AD11+AE11+AF11</f>
        <v>230.28</v>
      </c>
      <c r="AK11" s="125">
        <f>AI11-AJ11</f>
        <v>930.27</v>
      </c>
      <c r="AL11" s="3"/>
      <c r="AM11" s="29">
        <f>(X11/U11)*100</f>
        <v>47.083333333333336</v>
      </c>
      <c r="AN11" s="15" t="s">
        <v>134</v>
      </c>
      <c r="AO11" s="50">
        <f>(AD11/(AC11+AD11))*100</f>
        <v>1.3746454287584551</v>
      </c>
      <c r="AP11" s="15">
        <f>(AG11/AC11)*100</f>
        <v>1.3938053097345133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199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4</v>
      </c>
      <c r="Q12" s="4"/>
      <c r="R12" s="127"/>
      <c r="S12" s="129"/>
      <c r="T12" s="130"/>
      <c r="U12" s="150">
        <f>P12*T11</f>
        <v>120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94.166666666666671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41457</v>
      </c>
      <c r="C14" s="11" t="s">
        <v>73</v>
      </c>
      <c r="D14" s="15">
        <v>7.5</v>
      </c>
      <c r="E14" s="2"/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f>SUM(F14:J14)</f>
        <v>1</v>
      </c>
      <c r="L14" s="4"/>
      <c r="M14" s="113">
        <v>2.5</v>
      </c>
      <c r="N14" s="15">
        <v>0</v>
      </c>
      <c r="O14" s="4"/>
      <c r="P14" s="114">
        <f>D14-(M14+N14)</f>
        <v>5</v>
      </c>
      <c r="Q14" s="4"/>
      <c r="R14" s="7" t="s">
        <v>156</v>
      </c>
      <c r="S14" s="115">
        <v>2</v>
      </c>
      <c r="T14" s="116">
        <v>30</v>
      </c>
      <c r="U14" s="50">
        <f>P14*T14</f>
        <v>150</v>
      </c>
      <c r="V14" s="4"/>
      <c r="W14" s="118">
        <v>0</v>
      </c>
      <c r="X14" s="119">
        <v>124</v>
      </c>
      <c r="Y14" s="120">
        <v>185</v>
      </c>
      <c r="Z14" s="118">
        <v>0</v>
      </c>
      <c r="AA14" s="118">
        <v>0</v>
      </c>
      <c r="AB14" s="3"/>
      <c r="AC14" s="29">
        <f>X14*S14</f>
        <v>248</v>
      </c>
      <c r="AD14" s="121">
        <v>0</v>
      </c>
      <c r="AE14" s="15">
        <v>1.5660000000000001</v>
      </c>
      <c r="AF14" s="15">
        <v>0</v>
      </c>
      <c r="AG14" s="121">
        <f>AD14+AF14</f>
        <v>0</v>
      </c>
      <c r="AH14" s="122"/>
      <c r="AI14" s="124">
        <v>1160.55</v>
      </c>
      <c r="AJ14" s="125">
        <f>AC14+AD14+AE14+AF14</f>
        <v>249.566</v>
      </c>
      <c r="AK14" s="125">
        <f>AI14-AJ14</f>
        <v>910.98399999999992</v>
      </c>
      <c r="AL14" s="3"/>
      <c r="AM14" s="29">
        <f>(X14/U14)*100</f>
        <v>82.666666666666671</v>
      </c>
      <c r="AN14" s="15" t="s">
        <v>134</v>
      </c>
      <c r="AO14" s="50">
        <f>(AD14/(AC14+AD14))*100</f>
        <v>0</v>
      </c>
      <c r="AP14" s="15">
        <f>(AG14/AC14)*100</f>
        <v>0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86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4</v>
      </c>
      <c r="Q15" s="4"/>
      <c r="R15" s="127"/>
      <c r="S15" s="129"/>
      <c r="T15" s="130"/>
      <c r="U15" s="150">
        <f>P15*T14</f>
        <v>120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103.33333333333334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41460</v>
      </c>
      <c r="C17" s="11" t="s">
        <v>73</v>
      </c>
      <c r="D17" s="15">
        <v>7.5</v>
      </c>
      <c r="E17" s="2"/>
      <c r="F17" s="7">
        <v>0</v>
      </c>
      <c r="G17" s="7">
        <v>0</v>
      </c>
      <c r="H17" s="7">
        <v>0</v>
      </c>
      <c r="I17" s="7">
        <v>1.5</v>
      </c>
      <c r="J17" s="7">
        <v>0</v>
      </c>
      <c r="K17" s="7">
        <f>SUM(F17:J17)</f>
        <v>1.5</v>
      </c>
      <c r="L17" s="4"/>
      <c r="M17" s="113">
        <v>2.5</v>
      </c>
      <c r="N17" s="15">
        <v>0</v>
      </c>
      <c r="O17" s="4"/>
      <c r="P17" s="114">
        <f>D17-(M17+N17)</f>
        <v>5</v>
      </c>
      <c r="Q17" s="4"/>
      <c r="R17" s="7" t="s">
        <v>59</v>
      </c>
      <c r="S17" s="115">
        <v>2</v>
      </c>
      <c r="T17" s="116">
        <v>30</v>
      </c>
      <c r="U17" s="50">
        <f>P17*T17</f>
        <v>150</v>
      </c>
      <c r="V17" s="4"/>
      <c r="W17" s="118">
        <v>0</v>
      </c>
      <c r="X17" s="119">
        <v>111</v>
      </c>
      <c r="Y17" s="120">
        <v>185</v>
      </c>
      <c r="Z17" s="118">
        <v>0</v>
      </c>
      <c r="AA17" s="118">
        <v>16</v>
      </c>
      <c r="AB17" s="3"/>
      <c r="AC17" s="29">
        <f>X17*S17</f>
        <v>222</v>
      </c>
      <c r="AD17" s="121">
        <v>19.007000000000001</v>
      </c>
      <c r="AE17" s="15">
        <v>1.1100000000000001</v>
      </c>
      <c r="AF17" s="15">
        <v>0</v>
      </c>
      <c r="AG17" s="121">
        <f>AD17+AF17</f>
        <v>19.007000000000001</v>
      </c>
      <c r="AH17" s="122"/>
      <c r="AI17" s="124">
        <v>1160.55</v>
      </c>
      <c r="AJ17" s="125">
        <f>AC17+AD17+AE17+AF17</f>
        <v>242.11700000000002</v>
      </c>
      <c r="AK17" s="125">
        <f>AI17-AJ17</f>
        <v>918.43299999999999</v>
      </c>
      <c r="AL17" s="3"/>
      <c r="AM17" s="29">
        <f>(X17/U17)*100</f>
        <v>74</v>
      </c>
      <c r="AN17" s="15" t="s">
        <v>134</v>
      </c>
      <c r="AO17" s="50">
        <f>(AD17/(AC17+AD17))*100</f>
        <v>7.8864929234420584</v>
      </c>
      <c r="AP17" s="15">
        <f>(AG17/AC17)*100</f>
        <v>8.5617117117117125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86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3.5</v>
      </c>
      <c r="Q18" s="4"/>
      <c r="R18" s="127"/>
      <c r="S18" s="129"/>
      <c r="T18" s="130"/>
      <c r="U18" s="150">
        <f>P18*T17</f>
        <v>105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105.71428571428572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41461</v>
      </c>
      <c r="C20" s="11" t="s">
        <v>0</v>
      </c>
      <c r="D20" s="15">
        <v>8</v>
      </c>
      <c r="E20" s="2"/>
      <c r="F20" s="7">
        <v>0.5</v>
      </c>
      <c r="G20" s="7">
        <v>0</v>
      </c>
      <c r="H20" s="7">
        <v>0.5</v>
      </c>
      <c r="I20" s="7">
        <v>0</v>
      </c>
      <c r="J20" s="7">
        <v>0</v>
      </c>
      <c r="K20" s="7">
        <f>SUM(F20:J20)</f>
        <v>1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59</v>
      </c>
      <c r="S20" s="115">
        <v>2</v>
      </c>
      <c r="T20" s="116">
        <v>30</v>
      </c>
      <c r="U20" s="50">
        <f>P20*T20</f>
        <v>240</v>
      </c>
      <c r="V20" s="4"/>
      <c r="W20" s="118">
        <v>0</v>
      </c>
      <c r="X20" s="119">
        <v>200</v>
      </c>
      <c r="Y20" s="120"/>
      <c r="Z20" s="118">
        <v>0</v>
      </c>
      <c r="AA20" s="118">
        <v>0</v>
      </c>
      <c r="AB20" s="3"/>
      <c r="AC20" s="29">
        <f>X20*S20</f>
        <v>400</v>
      </c>
      <c r="AD20" s="121">
        <v>4.9000000000000004</v>
      </c>
      <c r="AE20" s="15">
        <v>3.1</v>
      </c>
      <c r="AF20" s="15">
        <v>0</v>
      </c>
      <c r="AG20" s="121">
        <f>AD20+AF20</f>
        <v>4.9000000000000004</v>
      </c>
      <c r="AH20" s="122"/>
      <c r="AI20" s="124">
        <v>1160.55</v>
      </c>
      <c r="AJ20" s="125">
        <f>AC20+AD20+AE20+AF20</f>
        <v>408</v>
      </c>
      <c r="AK20" s="125">
        <f>AI20-AJ20</f>
        <v>752.55</v>
      </c>
      <c r="AL20" s="3"/>
      <c r="AM20" s="29">
        <f>(X20/U20)*100</f>
        <v>83.333333333333343</v>
      </c>
      <c r="AN20" s="15" t="s">
        <v>134</v>
      </c>
      <c r="AO20" s="50">
        <f>(AD20/(AC20+AD20))*100</f>
        <v>1.2101753519387506</v>
      </c>
      <c r="AP20" s="15">
        <f>(AG20/AC20)*100</f>
        <v>1.2250000000000001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199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7</v>
      </c>
      <c r="Q21" s="4"/>
      <c r="R21" s="127"/>
      <c r="S21" s="129"/>
      <c r="T21" s="130"/>
      <c r="U21" s="150">
        <f>P21*T20</f>
        <v>210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95.238095238095227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41461</v>
      </c>
      <c r="C23" s="11" t="s">
        <v>73</v>
      </c>
      <c r="D23" s="15">
        <v>7.5</v>
      </c>
      <c r="E23" s="2"/>
      <c r="F23" s="7"/>
      <c r="G23" s="7">
        <v>0.25</v>
      </c>
      <c r="H23" s="7">
        <v>0.75</v>
      </c>
      <c r="I23" s="7">
        <v>0</v>
      </c>
      <c r="J23" s="7">
        <v>0</v>
      </c>
      <c r="K23" s="7">
        <f>SUM(F23:J23)</f>
        <v>1</v>
      </c>
      <c r="L23" s="4"/>
      <c r="M23" s="113">
        <v>0</v>
      </c>
      <c r="N23" s="15">
        <v>0</v>
      </c>
      <c r="O23" s="4"/>
      <c r="P23" s="114">
        <f>D23-(M23+N23)</f>
        <v>7.5</v>
      </c>
      <c r="Q23" s="4"/>
      <c r="R23" s="7" t="s">
        <v>59</v>
      </c>
      <c r="S23" s="115">
        <v>2</v>
      </c>
      <c r="T23" s="116">
        <v>30</v>
      </c>
      <c r="U23" s="50">
        <f>P23*T23</f>
        <v>225</v>
      </c>
      <c r="V23" s="4"/>
      <c r="W23" s="118">
        <v>0</v>
      </c>
      <c r="X23" s="119">
        <v>214</v>
      </c>
      <c r="Y23" s="120">
        <v>185</v>
      </c>
      <c r="Z23" s="118">
        <v>0</v>
      </c>
      <c r="AA23" s="118">
        <v>5</v>
      </c>
      <c r="AB23" s="3"/>
      <c r="AC23" s="29">
        <f>X23*S23</f>
        <v>428</v>
      </c>
      <c r="AD23" s="121">
        <v>12.004</v>
      </c>
      <c r="AE23" s="15">
        <v>3.6</v>
      </c>
      <c r="AF23" s="15">
        <v>0</v>
      </c>
      <c r="AG23" s="121">
        <f>AD23+AF23</f>
        <v>12.004</v>
      </c>
      <c r="AH23" s="122"/>
      <c r="AI23" s="124">
        <v>1160.55</v>
      </c>
      <c r="AJ23" s="125">
        <f>AC23+AD23+AE23+AF23</f>
        <v>443.60400000000004</v>
      </c>
      <c r="AK23" s="125">
        <f>AI23-AJ23</f>
        <v>716.94599999999991</v>
      </c>
      <c r="AL23" s="3"/>
      <c r="AM23" s="29">
        <f>(X23/U23)*100</f>
        <v>95.111111111111114</v>
      </c>
      <c r="AN23" s="15" t="s">
        <v>134</v>
      </c>
      <c r="AO23" s="50">
        <f>(AD23/(AC23+AD23))*100</f>
        <v>2.7281570167543929</v>
      </c>
      <c r="AP23" s="15">
        <f>(AG23/AC23)*100</f>
        <v>2.8046728971962613</v>
      </c>
      <c r="AQ23" s="4"/>
      <c r="AR23" s="113" t="s">
        <v>52</v>
      </c>
      <c r="AS23" s="15" t="s">
        <v>52</v>
      </c>
      <c r="AT23" s="15" t="s">
        <v>52</v>
      </c>
    </row>
    <row r="24" spans="2:46" ht="16.5" thickBot="1">
      <c r="B24" s="14" t="s">
        <v>86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6.5</v>
      </c>
      <c r="Q24" s="4"/>
      <c r="R24" s="127"/>
      <c r="S24" s="129"/>
      <c r="T24" s="130"/>
      <c r="U24" s="150">
        <f>P24*T23</f>
        <v>195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109.74358974358975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thickBot="1">
      <c r="B26" s="13">
        <v>41462</v>
      </c>
      <c r="C26" s="11" t="s">
        <v>0</v>
      </c>
      <c r="D26" s="15">
        <v>4</v>
      </c>
      <c r="E26" s="2"/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7">
        <f>SUM(F26:J26)</f>
        <v>1</v>
      </c>
      <c r="L26" s="4"/>
      <c r="M26" s="113">
        <v>0</v>
      </c>
      <c r="N26" s="15">
        <v>0</v>
      </c>
      <c r="O26" s="4"/>
      <c r="P26" s="114">
        <f>D26-(M26+N26)</f>
        <v>4</v>
      </c>
      <c r="Q26" s="4"/>
      <c r="R26" s="7" t="s">
        <v>59</v>
      </c>
      <c r="S26" s="115">
        <v>2</v>
      </c>
      <c r="T26" s="116">
        <v>30</v>
      </c>
      <c r="U26" s="50">
        <f>P26*T26</f>
        <v>120</v>
      </c>
      <c r="V26" s="4"/>
      <c r="W26" s="118">
        <v>0</v>
      </c>
      <c r="X26" s="119">
        <v>103</v>
      </c>
      <c r="Y26" s="120"/>
      <c r="Z26" s="118">
        <v>0</v>
      </c>
      <c r="AA26" s="118">
        <v>3</v>
      </c>
      <c r="AB26" s="3"/>
      <c r="AC26" s="29">
        <f>X26*S26</f>
        <v>206</v>
      </c>
      <c r="AD26" s="121">
        <v>7.07</v>
      </c>
      <c r="AE26" s="15">
        <v>3.6</v>
      </c>
      <c r="AF26" s="15">
        <v>0</v>
      </c>
      <c r="AG26" s="121">
        <f>AD26+AF26</f>
        <v>7.07</v>
      </c>
      <c r="AH26" s="122"/>
      <c r="AI26" s="124">
        <v>1160.55</v>
      </c>
      <c r="AJ26" s="125">
        <f>AC26+AD26+AE26+AF26</f>
        <v>216.67</v>
      </c>
      <c r="AK26" s="125">
        <f>AI26-AJ26</f>
        <v>943.88</v>
      </c>
      <c r="AL26" s="3"/>
      <c r="AM26" s="29">
        <f>(X26/U26)*100</f>
        <v>85.833333333333329</v>
      </c>
      <c r="AN26" s="15" t="s">
        <v>134</v>
      </c>
      <c r="AO26" s="50">
        <f>(AD26/(AC26+AD26))*100</f>
        <v>3.3181583517153985</v>
      </c>
      <c r="AP26" s="15">
        <f>(AG26/AC26)*100</f>
        <v>3.4320388349514563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86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3</v>
      </c>
      <c r="Q27" s="4"/>
      <c r="R27" s="127"/>
      <c r="S27" s="129"/>
      <c r="T27" s="130"/>
      <c r="U27" s="150">
        <f>P27*T26</f>
        <v>90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114.44444444444444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41462</v>
      </c>
      <c r="C29" s="11" t="s">
        <v>0</v>
      </c>
      <c r="D29" s="15">
        <v>10</v>
      </c>
      <c r="E29" s="2"/>
      <c r="F29" s="7">
        <v>0</v>
      </c>
      <c r="G29" s="7">
        <v>0</v>
      </c>
      <c r="H29" s="7">
        <v>0.25</v>
      </c>
      <c r="I29" s="7">
        <v>0</v>
      </c>
      <c r="J29" s="7">
        <v>2</v>
      </c>
      <c r="K29" s="7">
        <f>SUM(F29:J29)</f>
        <v>2.25</v>
      </c>
      <c r="L29" s="4"/>
      <c r="M29" s="113">
        <v>0</v>
      </c>
      <c r="N29" s="15">
        <v>0</v>
      </c>
      <c r="O29" s="4"/>
      <c r="P29" s="114">
        <f>D29-(M29+N29)</f>
        <v>10</v>
      </c>
      <c r="Q29" s="4"/>
      <c r="R29" s="7" t="s">
        <v>59</v>
      </c>
      <c r="S29" s="115">
        <v>2</v>
      </c>
      <c r="T29" s="116">
        <v>30</v>
      </c>
      <c r="U29" s="50">
        <f>P29*T29</f>
        <v>300</v>
      </c>
      <c r="V29" s="4"/>
      <c r="W29" s="118">
        <v>0</v>
      </c>
      <c r="X29" s="119">
        <v>209</v>
      </c>
      <c r="Y29" s="120"/>
      <c r="Z29" s="118">
        <v>0</v>
      </c>
      <c r="AA29" s="118">
        <v>4</v>
      </c>
      <c r="AB29" s="3"/>
      <c r="AC29" s="29">
        <f>X29*S29</f>
        <v>418</v>
      </c>
      <c r="AD29" s="121">
        <v>7.86</v>
      </c>
      <c r="AE29" s="15">
        <v>3.83</v>
      </c>
      <c r="AF29" s="15">
        <v>0</v>
      </c>
      <c r="AG29" s="121">
        <f>AD29+AF29</f>
        <v>7.86</v>
      </c>
      <c r="AH29" s="122"/>
      <c r="AI29" s="124">
        <v>1160.55</v>
      </c>
      <c r="AJ29" s="125">
        <f>AC29+AD29+AE29+AF29</f>
        <v>429.69</v>
      </c>
      <c r="AK29" s="125">
        <f>AI29-AJ29</f>
        <v>730.8599999999999</v>
      </c>
      <c r="AL29" s="3"/>
      <c r="AM29" s="29">
        <f>(X29/U29)*100</f>
        <v>69.666666666666671</v>
      </c>
      <c r="AN29" s="15" t="s">
        <v>134</v>
      </c>
      <c r="AO29" s="50">
        <f>(AD29/(AC29+AD29))*100</f>
        <v>1.8456769830460715</v>
      </c>
      <c r="AP29" s="15">
        <f>(AG29/AC29)*100</f>
        <v>1.8803827751196174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86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7.75</v>
      </c>
      <c r="Q30" s="4"/>
      <c r="R30" s="127"/>
      <c r="S30" s="129"/>
      <c r="T30" s="130"/>
      <c r="U30" s="150">
        <f>P30*T29</f>
        <v>232.5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89.892473118279568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41481</v>
      </c>
      <c r="C32" s="11" t="s">
        <v>0</v>
      </c>
      <c r="D32" s="15">
        <v>3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4"/>
      <c r="M32" s="113">
        <v>0</v>
      </c>
      <c r="N32" s="15">
        <v>0</v>
      </c>
      <c r="O32" s="4"/>
      <c r="P32" s="114">
        <f>D32-(M32+N32)</f>
        <v>3</v>
      </c>
      <c r="Q32" s="4"/>
      <c r="R32" s="7" t="s">
        <v>59</v>
      </c>
      <c r="S32" s="115">
        <v>2</v>
      </c>
      <c r="T32" s="116">
        <v>30</v>
      </c>
      <c r="U32" s="50">
        <f>P32*T32</f>
        <v>90</v>
      </c>
      <c r="V32" s="4"/>
      <c r="W32" s="118">
        <v>0</v>
      </c>
      <c r="X32" s="119">
        <v>57</v>
      </c>
      <c r="Y32" s="120"/>
      <c r="Z32" s="118">
        <v>0</v>
      </c>
      <c r="AA32" s="118">
        <v>7</v>
      </c>
      <c r="AB32" s="3"/>
      <c r="AC32" s="29">
        <f>X32*S32</f>
        <v>114</v>
      </c>
      <c r="AD32" s="121">
        <v>13</v>
      </c>
      <c r="AE32" s="15">
        <v>4</v>
      </c>
      <c r="AF32" s="15">
        <v>0</v>
      </c>
      <c r="AG32" s="121">
        <f>AD32+AF32</f>
        <v>13</v>
      </c>
      <c r="AH32" s="122"/>
      <c r="AI32" s="124">
        <v>1160.55</v>
      </c>
      <c r="AJ32" s="125">
        <f>AC32+AD32+AE32+AF32</f>
        <v>131</v>
      </c>
      <c r="AK32" s="125">
        <f>AI32-AJ32</f>
        <v>1029.55</v>
      </c>
      <c r="AL32" s="3"/>
      <c r="AM32" s="29">
        <f>(X32/U32)*100</f>
        <v>63.333333333333329</v>
      </c>
      <c r="AN32" s="15" t="s">
        <v>134</v>
      </c>
      <c r="AO32" s="50">
        <f>(AD32/(AC32+AD32))*100</f>
        <v>10.236220472440944</v>
      </c>
      <c r="AP32" s="15">
        <f>(AG32/AC32)*100</f>
        <v>11.403508771929824</v>
      </c>
      <c r="AQ32" s="4"/>
      <c r="AR32" s="113" t="s">
        <v>52</v>
      </c>
      <c r="AS32" s="15" t="s">
        <v>52</v>
      </c>
      <c r="AT32" s="15" t="s">
        <v>52</v>
      </c>
    </row>
    <row r="33" spans="2:46" ht="16.5" thickBot="1">
      <c r="B33" s="14" t="s">
        <v>202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3</v>
      </c>
      <c r="Q33" s="4"/>
      <c r="R33" s="127"/>
      <c r="S33" s="129"/>
      <c r="T33" s="130"/>
      <c r="U33" s="150">
        <f>P33*T32</f>
        <v>90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63.333333333333329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41481</v>
      </c>
      <c r="C35" s="11" t="s">
        <v>73</v>
      </c>
      <c r="D35" s="15">
        <v>7.5</v>
      </c>
      <c r="E35" s="2"/>
      <c r="F35" s="7"/>
      <c r="G35" s="7">
        <v>0</v>
      </c>
      <c r="H35" s="7">
        <v>0</v>
      </c>
      <c r="I35" s="7">
        <v>0</v>
      </c>
      <c r="J35" s="7">
        <v>0</v>
      </c>
      <c r="K35" s="7">
        <f>SUM(F35:J35)</f>
        <v>0</v>
      </c>
      <c r="L35" s="4"/>
      <c r="M35" s="113">
        <v>2.5</v>
      </c>
      <c r="N35" s="15">
        <v>0</v>
      </c>
      <c r="O35" s="4"/>
      <c r="P35" s="114">
        <f>D35-(M35+N35)</f>
        <v>5</v>
      </c>
      <c r="Q35" s="4"/>
      <c r="R35" s="7" t="s">
        <v>59</v>
      </c>
      <c r="S35" s="115">
        <v>2</v>
      </c>
      <c r="T35" s="116">
        <v>30</v>
      </c>
      <c r="U35" s="50">
        <f>P35*T35</f>
        <v>150</v>
      </c>
      <c r="V35" s="4"/>
      <c r="W35" s="118">
        <v>0</v>
      </c>
      <c r="X35" s="119">
        <v>65</v>
      </c>
      <c r="Y35" s="120">
        <v>185</v>
      </c>
      <c r="Z35" s="118">
        <v>0</v>
      </c>
      <c r="AA35" s="118">
        <v>1</v>
      </c>
      <c r="AB35" s="3"/>
      <c r="AC35" s="29">
        <f>X35*S35</f>
        <v>130</v>
      </c>
      <c r="AD35" s="121">
        <v>0</v>
      </c>
      <c r="AE35" s="15">
        <v>0.65</v>
      </c>
      <c r="AF35" s="15">
        <v>0</v>
      </c>
      <c r="AG35" s="121">
        <f>AD35+AF35</f>
        <v>0</v>
      </c>
      <c r="AH35" s="122"/>
      <c r="AI35" s="124">
        <v>1160.55</v>
      </c>
      <c r="AJ35" s="125">
        <f>AC35+AD35+AE35+AF35</f>
        <v>130.65</v>
      </c>
      <c r="AK35" s="125">
        <f>AI35-AJ35</f>
        <v>1029.8999999999999</v>
      </c>
      <c r="AL35" s="3"/>
      <c r="AM35" s="29">
        <f>(X35/U35)*100</f>
        <v>43.333333333333336</v>
      </c>
      <c r="AN35" s="15" t="s">
        <v>134</v>
      </c>
      <c r="AO35" s="50">
        <f>(AD35/(AC35+AD35))*100</f>
        <v>0</v>
      </c>
      <c r="AP35" s="15">
        <f>(AG35/AC35)*100</f>
        <v>0</v>
      </c>
      <c r="AQ35" s="4"/>
      <c r="AR35" s="113" t="s">
        <v>52</v>
      </c>
      <c r="AS35" s="15" t="s">
        <v>52</v>
      </c>
      <c r="AT35" s="15" t="s">
        <v>52</v>
      </c>
    </row>
    <row r="36" spans="2:46" ht="16.5" thickBot="1">
      <c r="B36" s="14" t="s">
        <v>190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5</v>
      </c>
      <c r="Q36" s="4"/>
      <c r="R36" s="127"/>
      <c r="S36" s="129"/>
      <c r="T36" s="130"/>
      <c r="U36" s="150">
        <f>P36*T35</f>
        <v>150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43.333333333333336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thickBot="1">
      <c r="B38" s="13">
        <v>41484</v>
      </c>
      <c r="C38" s="11" t="s">
        <v>73</v>
      </c>
      <c r="D38" s="15">
        <v>7.5</v>
      </c>
      <c r="E38" s="2"/>
      <c r="F38" s="7">
        <v>1.5</v>
      </c>
      <c r="G38" s="7">
        <v>0</v>
      </c>
      <c r="H38" s="7">
        <v>0</v>
      </c>
      <c r="I38" s="7">
        <v>0</v>
      </c>
      <c r="J38" s="7">
        <v>0</v>
      </c>
      <c r="K38" s="7">
        <f>SUM(F38:J38)</f>
        <v>1.5</v>
      </c>
      <c r="L38" s="4"/>
      <c r="M38" s="113">
        <v>2.5</v>
      </c>
      <c r="N38" s="15">
        <v>0</v>
      </c>
      <c r="O38" s="4"/>
      <c r="P38" s="114">
        <f>D38-(M38+N38)</f>
        <v>5</v>
      </c>
      <c r="Q38" s="4"/>
      <c r="R38" s="7" t="s">
        <v>156</v>
      </c>
      <c r="S38" s="115">
        <v>4</v>
      </c>
      <c r="T38" s="116">
        <v>30</v>
      </c>
      <c r="U38" s="50">
        <f>P38*T38</f>
        <v>150</v>
      </c>
      <c r="V38" s="4"/>
      <c r="W38" s="118">
        <v>0</v>
      </c>
      <c r="X38" s="119">
        <v>140</v>
      </c>
      <c r="Y38" s="120"/>
      <c r="Z38" s="118">
        <v>0</v>
      </c>
      <c r="AA38" s="118">
        <v>10</v>
      </c>
      <c r="AB38" s="3"/>
      <c r="AC38" s="29">
        <f>X38*S38</f>
        <v>560</v>
      </c>
      <c r="AD38" s="121">
        <v>39</v>
      </c>
      <c r="AE38" s="15">
        <v>14</v>
      </c>
      <c r="AF38" s="15">
        <v>0</v>
      </c>
      <c r="AG38" s="121">
        <f>AD38+AF38</f>
        <v>39</v>
      </c>
      <c r="AH38" s="122"/>
      <c r="AI38" s="124">
        <v>1160.55</v>
      </c>
      <c r="AJ38" s="125">
        <f>AC38+AD38+AE38+AF38</f>
        <v>613</v>
      </c>
      <c r="AK38" s="125">
        <f>AI38-AJ38</f>
        <v>547.54999999999995</v>
      </c>
      <c r="AL38" s="3"/>
      <c r="AM38" s="29">
        <f>(X38/U38)*100</f>
        <v>93.333333333333329</v>
      </c>
      <c r="AN38" s="15" t="s">
        <v>134</v>
      </c>
      <c r="AO38" s="50">
        <f>(AD38/(AC38+AD38))*100</f>
        <v>6.5108514190317202</v>
      </c>
      <c r="AP38" s="15">
        <f>(AG38/AC38)*100</f>
        <v>6.9642857142857144</v>
      </c>
      <c r="AQ38" s="4"/>
      <c r="AR38" s="113" t="s">
        <v>52</v>
      </c>
      <c r="AS38" s="15" t="s">
        <v>52</v>
      </c>
      <c r="AT38" s="15" t="s">
        <v>52</v>
      </c>
    </row>
    <row r="39" spans="2:46" ht="16.5" thickBot="1">
      <c r="B39" s="14" t="s">
        <v>202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3.5</v>
      </c>
      <c r="Q39" s="4"/>
      <c r="R39" s="127"/>
      <c r="S39" s="129"/>
      <c r="T39" s="130"/>
      <c r="U39" s="150">
        <f>P39*T38</f>
        <v>105</v>
      </c>
      <c r="V39" s="131"/>
      <c r="W39" s="133"/>
      <c r="X39" s="134"/>
      <c r="Y39" s="135"/>
      <c r="Z39" s="133"/>
      <c r="AA39" s="133"/>
      <c r="AB39" s="16"/>
      <c r="AC39" s="136"/>
      <c r="AD39" s="137"/>
      <c r="AE39" s="130"/>
      <c r="AF39" s="130"/>
      <c r="AG39" s="130"/>
      <c r="AH39" s="131"/>
      <c r="AI39" s="140"/>
      <c r="AJ39" s="137"/>
      <c r="AK39" s="137"/>
      <c r="AL39" s="16"/>
      <c r="AM39" s="151">
        <f>(X38/U39)*100</f>
        <v>133.33333333333331</v>
      </c>
      <c r="AN39" s="130"/>
      <c r="AO39" s="130"/>
      <c r="AP39" s="130"/>
      <c r="AQ39" s="131"/>
      <c r="AR39" s="127"/>
      <c r="AS39" s="126"/>
      <c r="AT39" s="126"/>
    </row>
    <row r="40" spans="2:46" ht="15.75" thickBot="1"/>
    <row r="41" spans="2:46" ht="16.5" thickBot="1">
      <c r="B41" s="13">
        <v>41484</v>
      </c>
      <c r="C41" s="11" t="s">
        <v>157</v>
      </c>
      <c r="D41" s="15">
        <v>8.5</v>
      </c>
      <c r="E41" s="2"/>
      <c r="F41" s="7">
        <v>0</v>
      </c>
      <c r="G41" s="7">
        <v>0</v>
      </c>
      <c r="H41" s="7">
        <v>0.5</v>
      </c>
      <c r="I41" s="7">
        <v>0</v>
      </c>
      <c r="J41" s="7">
        <v>0</v>
      </c>
      <c r="K41" s="7">
        <f>SUM(F41:J41)</f>
        <v>0.5</v>
      </c>
      <c r="L41" s="4"/>
      <c r="M41" s="113">
        <v>0</v>
      </c>
      <c r="N41" s="15">
        <v>0</v>
      </c>
      <c r="O41" s="4"/>
      <c r="P41" s="114">
        <f>D41-(M41+N41)</f>
        <v>8.5</v>
      </c>
      <c r="Q41" s="4"/>
      <c r="R41" s="7" t="s">
        <v>156</v>
      </c>
      <c r="S41" s="115">
        <v>4</v>
      </c>
      <c r="T41" s="116">
        <v>30</v>
      </c>
      <c r="U41" s="50">
        <f>P41*T41</f>
        <v>255</v>
      </c>
      <c r="V41" s="4"/>
      <c r="W41" s="118">
        <v>0</v>
      </c>
      <c r="X41" s="119">
        <v>267</v>
      </c>
      <c r="Y41" s="120"/>
      <c r="Z41" s="118">
        <v>0</v>
      </c>
      <c r="AA41" s="118">
        <v>1</v>
      </c>
      <c r="AB41" s="3"/>
      <c r="AC41" s="29">
        <f>X41*S41</f>
        <v>1068</v>
      </c>
      <c r="AD41" s="121">
        <v>3.9</v>
      </c>
      <c r="AE41" s="15">
        <v>8.5</v>
      </c>
      <c r="AF41" s="15">
        <v>0</v>
      </c>
      <c r="AG41" s="121">
        <f>AD41+AF41</f>
        <v>3.9</v>
      </c>
      <c r="AH41" s="122"/>
      <c r="AI41" s="124">
        <v>1160.55</v>
      </c>
      <c r="AJ41" s="125">
        <f>AC41+AD41+AE41+AF41</f>
        <v>1080.4000000000001</v>
      </c>
      <c r="AK41" s="125">
        <f>AI41-AJ41</f>
        <v>80.149999999999864</v>
      </c>
      <c r="AL41" s="3"/>
      <c r="AM41" s="29">
        <f>(X41/U41)*100</f>
        <v>104.70588235294119</v>
      </c>
      <c r="AN41" s="15" t="s">
        <v>134</v>
      </c>
      <c r="AO41" s="50">
        <f>(AD41/(AC41+AD41))*100</f>
        <v>0.36383991043940661</v>
      </c>
      <c r="AP41" s="15">
        <f>(AG41/AC41)*100</f>
        <v>0.36516853932584264</v>
      </c>
      <c r="AQ41" s="4"/>
      <c r="AR41" s="113" t="s">
        <v>52</v>
      </c>
      <c r="AS41" s="15" t="s">
        <v>52</v>
      </c>
      <c r="AT41" s="15" t="s">
        <v>52</v>
      </c>
    </row>
    <row r="42" spans="2:46" ht="16.5" thickBot="1">
      <c r="B42" s="14" t="s">
        <v>202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8</v>
      </c>
      <c r="Q42" s="4"/>
      <c r="R42" s="127"/>
      <c r="S42" s="129"/>
      <c r="T42" s="130"/>
      <c r="U42" s="150">
        <f>P42*T41</f>
        <v>240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111.25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thickBot="1">
      <c r="B44" s="13">
        <v>41485</v>
      </c>
      <c r="C44" s="11" t="s">
        <v>0</v>
      </c>
      <c r="D44" s="15">
        <v>8</v>
      </c>
      <c r="E44" s="2"/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f>SUM(F44:J44)</f>
        <v>1</v>
      </c>
      <c r="L44" s="4"/>
      <c r="M44" s="113">
        <v>0</v>
      </c>
      <c r="N44" s="15">
        <v>0</v>
      </c>
      <c r="O44" s="4"/>
      <c r="P44" s="114">
        <f>D44-(M44+N44)</f>
        <v>8</v>
      </c>
      <c r="Q44" s="4"/>
      <c r="R44" s="7" t="s">
        <v>156</v>
      </c>
      <c r="S44" s="115">
        <v>4</v>
      </c>
      <c r="T44" s="116">
        <v>30</v>
      </c>
      <c r="U44" s="50">
        <f>P44*T44</f>
        <v>240</v>
      </c>
      <c r="V44" s="4"/>
      <c r="W44" s="118">
        <v>0</v>
      </c>
      <c r="X44" s="119">
        <v>186</v>
      </c>
      <c r="Y44" s="120"/>
      <c r="Z44" s="118">
        <v>0</v>
      </c>
      <c r="AA44" s="118">
        <v>7</v>
      </c>
      <c r="AB44" s="3"/>
      <c r="AC44" s="29">
        <f>X44*S44</f>
        <v>744</v>
      </c>
      <c r="AD44" s="121">
        <v>15.2</v>
      </c>
      <c r="AE44" s="15">
        <v>3.8</v>
      </c>
      <c r="AF44" s="15">
        <v>0</v>
      </c>
      <c r="AG44" s="121">
        <f>AD44+AF44</f>
        <v>15.2</v>
      </c>
      <c r="AH44" s="122"/>
      <c r="AI44" s="124">
        <v>1160.55</v>
      </c>
      <c r="AJ44" s="125">
        <f>AC44+AD44+AE44+AF44</f>
        <v>763</v>
      </c>
      <c r="AK44" s="125">
        <f>AI44-AJ44</f>
        <v>397.54999999999995</v>
      </c>
      <c r="AL44" s="3"/>
      <c r="AM44" s="29">
        <f>(X44/U44)*100</f>
        <v>77.5</v>
      </c>
      <c r="AN44" s="15" t="s">
        <v>134</v>
      </c>
      <c r="AO44" s="50">
        <f>(AD44/(AC44+AD44))*100</f>
        <v>2.0021074815595363</v>
      </c>
      <c r="AP44" s="15">
        <f>(AG44/AC44)*100</f>
        <v>2.043010752688172</v>
      </c>
      <c r="AQ44" s="4"/>
      <c r="AR44" s="113" t="s">
        <v>52</v>
      </c>
      <c r="AS44" s="15" t="s">
        <v>52</v>
      </c>
      <c r="AT44" s="15" t="s">
        <v>52</v>
      </c>
    </row>
    <row r="45" spans="2:46" ht="16.5" thickBot="1">
      <c r="B45" s="14" t="s">
        <v>154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7</v>
      </c>
      <c r="Q45" s="4"/>
      <c r="R45" s="127"/>
      <c r="S45" s="129"/>
      <c r="T45" s="130"/>
      <c r="U45" s="150">
        <f>P45*T44</f>
        <v>210</v>
      </c>
      <c r="V45" s="131"/>
      <c r="W45" s="133"/>
      <c r="X45" s="134"/>
      <c r="Y45" s="135"/>
      <c r="Z45" s="133"/>
      <c r="AA45" s="133"/>
      <c r="AB45" s="16"/>
      <c r="AC45" s="136"/>
      <c r="AD45" s="137"/>
      <c r="AE45" s="130"/>
      <c r="AF45" s="130"/>
      <c r="AG45" s="130"/>
      <c r="AH45" s="131"/>
      <c r="AI45" s="140"/>
      <c r="AJ45" s="137"/>
      <c r="AK45" s="137"/>
      <c r="AL45" s="16"/>
      <c r="AM45" s="151">
        <f>(X44/U45)*100</f>
        <v>88.571428571428569</v>
      </c>
      <c r="AN45" s="130"/>
      <c r="AO45" s="130"/>
      <c r="AP45" s="130"/>
      <c r="AQ45" s="131"/>
      <c r="AR45" s="127"/>
      <c r="AS45" s="126"/>
      <c r="AT45" s="126"/>
    </row>
    <row r="46" spans="2:46" ht="15.75" thickBot="1"/>
    <row r="47" spans="2:46" ht="16.5" thickBot="1">
      <c r="B47" s="13">
        <v>41485</v>
      </c>
      <c r="C47" s="11" t="s">
        <v>73</v>
      </c>
      <c r="D47" s="15">
        <v>7.5</v>
      </c>
      <c r="E47" s="2"/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f>SUM(F47:J47)</f>
        <v>1</v>
      </c>
      <c r="L47" s="4"/>
      <c r="M47" s="113">
        <v>2.5</v>
      </c>
      <c r="N47" s="15">
        <v>0</v>
      </c>
      <c r="O47" s="4"/>
      <c r="P47" s="114">
        <f>D47-(M47+N47)</f>
        <v>5</v>
      </c>
      <c r="Q47" s="4"/>
      <c r="R47" s="7" t="s">
        <v>156</v>
      </c>
      <c r="S47" s="115">
        <v>4</v>
      </c>
      <c r="T47" s="116">
        <v>30</v>
      </c>
      <c r="U47" s="50">
        <f>P47*T47</f>
        <v>150</v>
      </c>
      <c r="V47" s="4"/>
      <c r="W47" s="118">
        <v>0</v>
      </c>
      <c r="X47" s="119">
        <v>129</v>
      </c>
      <c r="Y47" s="120"/>
      <c r="Z47" s="118">
        <v>0</v>
      </c>
      <c r="AA47" s="118">
        <v>1</v>
      </c>
      <c r="AB47" s="3"/>
      <c r="AC47" s="29">
        <f>X47*S47</f>
        <v>516</v>
      </c>
      <c r="AD47" s="121">
        <v>3.9</v>
      </c>
      <c r="AE47" s="15">
        <v>3.6</v>
      </c>
      <c r="AF47" s="15">
        <v>2</v>
      </c>
      <c r="AG47" s="121">
        <f>AD47+AF47</f>
        <v>5.9</v>
      </c>
      <c r="AH47" s="122"/>
      <c r="AI47" s="124">
        <v>1160.55</v>
      </c>
      <c r="AJ47" s="125">
        <f>AC47+AD47+AE47+AF47</f>
        <v>525.5</v>
      </c>
      <c r="AK47" s="125">
        <f>AI47-AJ47</f>
        <v>635.04999999999995</v>
      </c>
      <c r="AL47" s="3"/>
      <c r="AM47" s="29">
        <f>(X47/U47)*100</f>
        <v>86</v>
      </c>
      <c r="AN47" s="15" t="s">
        <v>134</v>
      </c>
      <c r="AO47" s="50">
        <f>(AD47/(AC47+AD47))*100</f>
        <v>0.7501442585112521</v>
      </c>
      <c r="AP47" s="15">
        <f>(AG47/AC47)*100</f>
        <v>1.1434108527131783</v>
      </c>
      <c r="AQ47" s="4"/>
      <c r="AR47" s="113" t="s">
        <v>52</v>
      </c>
      <c r="AS47" s="15" t="s">
        <v>52</v>
      </c>
      <c r="AT47" s="15" t="s">
        <v>52</v>
      </c>
    </row>
    <row r="48" spans="2:46" ht="16.5" thickBot="1">
      <c r="B48" s="14" t="s">
        <v>202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4</v>
      </c>
      <c r="Q48" s="4"/>
      <c r="R48" s="127"/>
      <c r="S48" s="129"/>
      <c r="T48" s="130"/>
      <c r="U48" s="150">
        <f>P48*T47</f>
        <v>120</v>
      </c>
      <c r="V48" s="131"/>
      <c r="W48" s="133"/>
      <c r="X48" s="134"/>
      <c r="Y48" s="135"/>
      <c r="Z48" s="133"/>
      <c r="AA48" s="133"/>
      <c r="AB48" s="16"/>
      <c r="AC48" s="136"/>
      <c r="AD48" s="137"/>
      <c r="AE48" s="130"/>
      <c r="AF48" s="130"/>
      <c r="AG48" s="130"/>
      <c r="AH48" s="131"/>
      <c r="AI48" s="140"/>
      <c r="AJ48" s="137"/>
      <c r="AK48" s="137"/>
      <c r="AL48" s="16"/>
      <c r="AM48" s="151">
        <f>(X47/U48)*100</f>
        <v>107.5</v>
      </c>
      <c r="AN48" s="130"/>
      <c r="AO48" s="130"/>
      <c r="AP48" s="130"/>
      <c r="AQ48" s="131"/>
      <c r="AR48" s="127"/>
      <c r="AS48" s="126"/>
      <c r="AT48" s="126"/>
    </row>
    <row r="49" spans="2:46" ht="15.75" thickBot="1"/>
    <row r="50" spans="2:46" ht="16.5" thickBot="1">
      <c r="B50" s="13">
        <v>41486</v>
      </c>
      <c r="C50" s="11" t="s">
        <v>73</v>
      </c>
      <c r="D50" s="15">
        <v>7.5</v>
      </c>
      <c r="E50" s="2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SUM(F50:J50)</f>
        <v>0</v>
      </c>
      <c r="L50" s="4"/>
      <c r="M50" s="113">
        <v>2.5</v>
      </c>
      <c r="N50" s="15">
        <v>0</v>
      </c>
      <c r="O50" s="4"/>
      <c r="P50" s="114">
        <f>D50-(M50+N50)</f>
        <v>5</v>
      </c>
      <c r="Q50" s="4"/>
      <c r="R50" s="7" t="s">
        <v>156</v>
      </c>
      <c r="S50" s="115">
        <v>4</v>
      </c>
      <c r="T50" s="116">
        <v>30</v>
      </c>
      <c r="U50" s="50">
        <f>P50*T50</f>
        <v>150</v>
      </c>
      <c r="V50" s="4"/>
      <c r="W50" s="118">
        <v>0</v>
      </c>
      <c r="X50" s="119">
        <v>87</v>
      </c>
      <c r="Y50" s="120"/>
      <c r="Z50" s="118">
        <v>0</v>
      </c>
      <c r="AA50" s="118">
        <v>0</v>
      </c>
      <c r="AB50" s="3"/>
      <c r="AC50" s="29">
        <f>X50*S50</f>
        <v>348</v>
      </c>
      <c r="AD50" s="121">
        <v>0</v>
      </c>
      <c r="AE50" s="15">
        <v>2.1</v>
      </c>
      <c r="AF50" s="15">
        <v>9</v>
      </c>
      <c r="AG50" s="121">
        <f>AD50+AF50</f>
        <v>9</v>
      </c>
      <c r="AH50" s="122"/>
      <c r="AI50" s="124">
        <v>1160.55</v>
      </c>
      <c r="AJ50" s="125">
        <f>AC50+AD50+AE50+AF50</f>
        <v>359.1</v>
      </c>
      <c r="AK50" s="125">
        <f>AI50-AJ50</f>
        <v>801.44999999999993</v>
      </c>
      <c r="AL50" s="3"/>
      <c r="AM50" s="29">
        <f>(X50/U50)*100</f>
        <v>57.999999999999993</v>
      </c>
      <c r="AN50" s="15" t="s">
        <v>134</v>
      </c>
      <c r="AO50" s="50">
        <f>(AD50/(AC50+AD50))*100</f>
        <v>0</v>
      </c>
      <c r="AP50" s="15">
        <f>(AG50/AC50)*100</f>
        <v>2.5862068965517242</v>
      </c>
      <c r="AQ50" s="4"/>
      <c r="AR50" s="113" t="s">
        <v>52</v>
      </c>
      <c r="AS50" s="15" t="s">
        <v>52</v>
      </c>
      <c r="AT50" s="15" t="s">
        <v>52</v>
      </c>
    </row>
    <row r="51" spans="2:46" ht="16.5" thickBot="1">
      <c r="B51" s="14" t="s">
        <v>202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5</v>
      </c>
      <c r="Q51" s="4"/>
      <c r="R51" s="127"/>
      <c r="S51" s="129"/>
      <c r="T51" s="130"/>
      <c r="U51" s="150">
        <f>P51*T50</f>
        <v>150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57.999999999999993</v>
      </c>
      <c r="AN51" s="130"/>
      <c r="AO51" s="130"/>
      <c r="AP51" s="130"/>
      <c r="AQ51" s="131"/>
      <c r="AR51" s="127"/>
      <c r="AS51" s="126"/>
      <c r="AT51" s="126"/>
    </row>
    <row r="52" spans="2:46" ht="15.75">
      <c r="B52" s="30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02"/>
      <c r="Q52" s="3"/>
      <c r="R52" s="3"/>
      <c r="S52" s="303"/>
      <c r="T52" s="16"/>
      <c r="U52" s="304"/>
      <c r="V52" s="16"/>
      <c r="W52" s="135"/>
      <c r="X52" s="305"/>
      <c r="Y52" s="135"/>
      <c r="Z52" s="135"/>
      <c r="AA52" s="135"/>
      <c r="AB52" s="16"/>
      <c r="AC52" s="186"/>
      <c r="AD52" s="306"/>
      <c r="AE52" s="16"/>
      <c r="AF52" s="16"/>
      <c r="AG52" s="16"/>
      <c r="AH52" s="16"/>
      <c r="AI52" s="306"/>
      <c r="AJ52" s="306"/>
      <c r="AK52" s="306"/>
      <c r="AL52" s="16"/>
      <c r="AM52" s="304"/>
      <c r="AN52" s="16"/>
      <c r="AO52" s="16"/>
      <c r="AP52" s="16"/>
      <c r="AQ52" s="16"/>
      <c r="AR52" s="3"/>
      <c r="AS52" s="3"/>
      <c r="AT52" s="3"/>
    </row>
    <row r="53" spans="2:46" ht="15.75" thickBot="1">
      <c r="B53" s="262" t="s">
        <v>162</v>
      </c>
    </row>
    <row r="54" spans="2:46" ht="16.5" customHeight="1">
      <c r="B54" s="223" t="s">
        <v>32</v>
      </c>
      <c r="C54" s="224" t="s">
        <v>1</v>
      </c>
      <c r="D54" s="225" t="s">
        <v>1</v>
      </c>
      <c r="E54" s="226"/>
      <c r="F54" s="664" t="s">
        <v>12</v>
      </c>
      <c r="G54" s="665"/>
      <c r="H54" s="665"/>
      <c r="I54" s="665"/>
      <c r="J54" s="665"/>
      <c r="K54" s="666"/>
      <c r="L54" s="168"/>
      <c r="M54" s="667" t="s">
        <v>33</v>
      </c>
      <c r="N54" s="668"/>
      <c r="O54" s="168"/>
      <c r="P54" s="168" t="s">
        <v>10</v>
      </c>
      <c r="Q54" s="226"/>
      <c r="R54" s="168" t="s">
        <v>122</v>
      </c>
      <c r="S54" s="293"/>
      <c r="T54" s="168" t="s">
        <v>29</v>
      </c>
      <c r="U54" s="168" t="s">
        <v>14</v>
      </c>
      <c r="V54" s="226" t="s">
        <v>9</v>
      </c>
      <c r="W54" s="295" t="s">
        <v>198</v>
      </c>
      <c r="X54" s="227" t="s">
        <v>14</v>
      </c>
      <c r="Y54" s="294"/>
      <c r="Z54" s="295" t="s">
        <v>113</v>
      </c>
      <c r="AA54" s="229" t="s">
        <v>43</v>
      </c>
      <c r="AB54" s="226"/>
      <c r="AC54" s="230" t="s">
        <v>38</v>
      </c>
      <c r="AD54" s="231"/>
      <c r="AE54" s="226"/>
      <c r="AF54" s="232"/>
      <c r="AG54" s="168" t="s">
        <v>11</v>
      </c>
      <c r="AH54" s="226"/>
      <c r="AI54" s="658" t="s">
        <v>39</v>
      </c>
      <c r="AJ54" s="659"/>
      <c r="AK54" s="660"/>
      <c r="AL54" s="226"/>
      <c r="AM54" s="168" t="s">
        <v>22</v>
      </c>
      <c r="AN54" s="168" t="s">
        <v>22</v>
      </c>
      <c r="AO54" s="168" t="s">
        <v>20</v>
      </c>
      <c r="AP54" s="168" t="s">
        <v>20</v>
      </c>
      <c r="AQ54" s="226"/>
      <c r="AR54" s="168" t="s">
        <v>22</v>
      </c>
      <c r="AS54" s="168" t="s">
        <v>9</v>
      </c>
      <c r="AT54" s="233" t="s">
        <v>9</v>
      </c>
    </row>
    <row r="55" spans="2:46" ht="16.5" customHeight="1" thickBot="1">
      <c r="B55" s="234" t="s">
        <v>9</v>
      </c>
      <c r="C55" s="189" t="s">
        <v>9</v>
      </c>
      <c r="D55" s="235" t="s">
        <v>10</v>
      </c>
      <c r="E55" s="236"/>
      <c r="F55" s="237" t="s">
        <v>3</v>
      </c>
      <c r="G55" s="237" t="s">
        <v>4</v>
      </c>
      <c r="H55" s="237" t="s">
        <v>5</v>
      </c>
      <c r="I55" s="237" t="s">
        <v>6</v>
      </c>
      <c r="J55" s="237" t="s">
        <v>8</v>
      </c>
      <c r="K55" s="237" t="s">
        <v>11</v>
      </c>
      <c r="L55" s="189"/>
      <c r="M55" s="238" t="s">
        <v>10</v>
      </c>
      <c r="N55" s="239" t="s">
        <v>116</v>
      </c>
      <c r="O55" s="189"/>
      <c r="P55" s="189" t="s">
        <v>2</v>
      </c>
      <c r="Q55" s="236"/>
      <c r="R55" s="189" t="s">
        <v>125</v>
      </c>
      <c r="S55" s="189" t="s">
        <v>34</v>
      </c>
      <c r="T55" s="189" t="s">
        <v>46</v>
      </c>
      <c r="U55" s="189" t="s">
        <v>16</v>
      </c>
      <c r="V55" s="236" t="s">
        <v>9</v>
      </c>
      <c r="W55" s="292"/>
      <c r="X55" s="238" t="s">
        <v>11</v>
      </c>
      <c r="Y55" s="291"/>
      <c r="Z55" s="292"/>
      <c r="AA55" s="183" t="s">
        <v>129</v>
      </c>
      <c r="AB55" s="236"/>
      <c r="AC55" s="242" t="s">
        <v>23</v>
      </c>
      <c r="AD55" s="243" t="s">
        <v>18</v>
      </c>
      <c r="AE55" s="242" t="s">
        <v>25</v>
      </c>
      <c r="AF55" s="242" t="s">
        <v>26</v>
      </c>
      <c r="AG55" s="189" t="s">
        <v>30</v>
      </c>
      <c r="AH55" s="236"/>
      <c r="AI55" s="244" t="s">
        <v>130</v>
      </c>
      <c r="AJ55" s="236" t="s">
        <v>201</v>
      </c>
      <c r="AK55" s="240"/>
      <c r="AL55" s="236"/>
      <c r="AM55" s="189" t="s">
        <v>14</v>
      </c>
      <c r="AN55" s="189" t="s">
        <v>14</v>
      </c>
      <c r="AO55" s="189" t="s">
        <v>27</v>
      </c>
      <c r="AP55" s="189" t="s">
        <v>28</v>
      </c>
      <c r="AQ55" s="236"/>
      <c r="AR55" s="189" t="s">
        <v>14</v>
      </c>
      <c r="AS55" s="189" t="s">
        <v>27</v>
      </c>
      <c r="AT55" s="235" t="s">
        <v>28</v>
      </c>
    </row>
    <row r="56" spans="2:46" ht="15.75" thickBot="1">
      <c r="B56" s="245"/>
      <c r="C56" s="213"/>
      <c r="D56" s="246" t="s">
        <v>9</v>
      </c>
      <c r="E56" s="247"/>
      <c r="F56" s="248"/>
      <c r="G56" s="248"/>
      <c r="H56" s="248"/>
      <c r="I56" s="248" t="s">
        <v>7</v>
      </c>
      <c r="J56" s="248"/>
      <c r="K56" s="248"/>
      <c r="L56" s="213"/>
      <c r="M56" s="249" t="s">
        <v>15</v>
      </c>
      <c r="N56" s="248" t="s">
        <v>132</v>
      </c>
      <c r="O56" s="213"/>
      <c r="P56" s="213" t="s">
        <v>9</v>
      </c>
      <c r="Q56" s="247"/>
      <c r="R56" s="213"/>
      <c r="S56" s="213"/>
      <c r="T56" s="213" t="s">
        <v>13</v>
      </c>
      <c r="U56" s="213" t="s">
        <v>17</v>
      </c>
      <c r="V56" s="247"/>
      <c r="W56" s="252" t="s">
        <v>19</v>
      </c>
      <c r="X56" s="250"/>
      <c r="Y56" s="247"/>
      <c r="Z56" s="255" t="s">
        <v>19</v>
      </c>
      <c r="AA56" s="256" t="s">
        <v>19</v>
      </c>
      <c r="AB56" s="247"/>
      <c r="AC56" s="213" t="s">
        <v>24</v>
      </c>
      <c r="AD56" s="257" t="s">
        <v>24</v>
      </c>
      <c r="AE56" s="213" t="s">
        <v>24</v>
      </c>
      <c r="AF56" s="213" t="s">
        <v>24</v>
      </c>
      <c r="AG56" s="213" t="s">
        <v>24</v>
      </c>
      <c r="AH56" s="247"/>
      <c r="AI56" s="258" t="s">
        <v>36</v>
      </c>
      <c r="AJ56" s="259" t="s">
        <v>35</v>
      </c>
      <c r="AK56" s="251" t="s">
        <v>37</v>
      </c>
      <c r="AL56" s="247"/>
      <c r="AM56" s="213" t="s">
        <v>20</v>
      </c>
      <c r="AN56" s="213" t="s">
        <v>20</v>
      </c>
      <c r="AO56" s="213"/>
      <c r="AP56" s="213"/>
      <c r="AQ56" s="247"/>
      <c r="AR56" s="260">
        <v>1</v>
      </c>
      <c r="AS56" s="261">
        <v>0</v>
      </c>
      <c r="AT56" s="246" t="s">
        <v>31</v>
      </c>
    </row>
    <row r="57" spans="2:46">
      <c r="F57">
        <f t="shared" ref="F57:K57" si="0">SUM(F11:F51)</f>
        <v>3</v>
      </c>
      <c r="G57">
        <f t="shared" si="0"/>
        <v>6.25</v>
      </c>
      <c r="H57">
        <f t="shared" si="0"/>
        <v>3</v>
      </c>
      <c r="I57">
        <f t="shared" si="0"/>
        <v>1.5</v>
      </c>
      <c r="J57">
        <f t="shared" si="0"/>
        <v>2</v>
      </c>
      <c r="K57">
        <f t="shared" si="0"/>
        <v>15.75</v>
      </c>
      <c r="M57">
        <f>SUM(M11:M51)</f>
        <v>15</v>
      </c>
      <c r="N57">
        <f>SUM(N11:N51)</f>
        <v>0</v>
      </c>
      <c r="P57">
        <f>P12+P15+P18+P21+P24+P27+P30+P33+P36+P39+P42+P45+P48+P51</f>
        <v>71.25</v>
      </c>
      <c r="U57">
        <f>U12+U15+U18+U21+U24+U27+U30+U33+U36+U39+U42+U45+U48+U51</f>
        <v>2137.5</v>
      </c>
      <c r="X57">
        <f>SUM(X11:X51)</f>
        <v>2005</v>
      </c>
      <c r="AA57">
        <f>SUM(AA11:AA51)</f>
        <v>56</v>
      </c>
      <c r="AC57">
        <f>SUM(AC11:AC51)</f>
        <v>5628</v>
      </c>
      <c r="AD57">
        <f>SUM(AD11:AD51)</f>
        <v>128.99100000000001</v>
      </c>
      <c r="AE57">
        <f>SUM(AE11:AE51)</f>
        <v>54.585999999999999</v>
      </c>
      <c r="AF57">
        <f>SUM(AF11:AF51)</f>
        <v>11</v>
      </c>
      <c r="AG57">
        <f>SUM(AG11:AG51)</f>
        <v>139.99100000000001</v>
      </c>
      <c r="AI57">
        <f>SUM(AI11:AI51)</f>
        <v>16247.699999999995</v>
      </c>
      <c r="AJ57">
        <f>SUM(AJ11:AJ51)</f>
        <v>5822.5770000000011</v>
      </c>
      <c r="AK57">
        <f>SUM(AK11:AK51)</f>
        <v>10425.122999999998</v>
      </c>
    </row>
  </sheetData>
  <mergeCells count="8">
    <mergeCell ref="F54:K54"/>
    <mergeCell ref="M54:N54"/>
    <mergeCell ref="AI54:AK54"/>
    <mergeCell ref="I2:Y2"/>
    <mergeCell ref="AR6:AT6"/>
    <mergeCell ref="F8:K8"/>
    <mergeCell ref="M8:N8"/>
    <mergeCell ref="AI8:AK8"/>
  </mergeCells>
  <conditionalFormatting sqref="AR11:AT12">
    <cfRule type="containsText" dxfId="329" priority="61" operator="containsText" text="Si">
      <formula>NOT(ISERROR(SEARCH("Si",AR11)))</formula>
    </cfRule>
    <cfRule type="containsText" dxfId="328" priority="62" operator="containsText" text="No">
      <formula>NOT(ISERROR(SEARCH("No",AR11)))</formula>
    </cfRule>
  </conditionalFormatting>
  <conditionalFormatting sqref="AR14:AT15">
    <cfRule type="containsText" dxfId="327" priority="25" operator="containsText" text="Si">
      <formula>NOT(ISERROR(SEARCH("Si",AR14)))</formula>
    </cfRule>
    <cfRule type="containsText" dxfId="326" priority="26" operator="containsText" text="No">
      <formula>NOT(ISERROR(SEARCH("No",AR14)))</formula>
    </cfRule>
  </conditionalFormatting>
  <conditionalFormatting sqref="AR17:AT18">
    <cfRule type="containsText" dxfId="325" priority="23" operator="containsText" text="Si">
      <formula>NOT(ISERROR(SEARCH("Si",AR17)))</formula>
    </cfRule>
    <cfRule type="containsText" dxfId="324" priority="24" operator="containsText" text="No">
      <formula>NOT(ISERROR(SEARCH("No",AR17)))</formula>
    </cfRule>
  </conditionalFormatting>
  <conditionalFormatting sqref="AR20:AT21">
    <cfRule type="containsText" dxfId="323" priority="21" operator="containsText" text="Si">
      <formula>NOT(ISERROR(SEARCH("Si",AR20)))</formula>
    </cfRule>
    <cfRule type="containsText" dxfId="322" priority="22" operator="containsText" text="No">
      <formula>NOT(ISERROR(SEARCH("No",AR20)))</formula>
    </cfRule>
  </conditionalFormatting>
  <conditionalFormatting sqref="AR23:AT24">
    <cfRule type="containsText" dxfId="321" priority="19" operator="containsText" text="Si">
      <formula>NOT(ISERROR(SEARCH("Si",AR23)))</formula>
    </cfRule>
    <cfRule type="containsText" dxfId="320" priority="20" operator="containsText" text="No">
      <formula>NOT(ISERROR(SEARCH("No",AR23)))</formula>
    </cfRule>
  </conditionalFormatting>
  <conditionalFormatting sqref="AR26:AT27">
    <cfRule type="containsText" dxfId="319" priority="17" operator="containsText" text="Si">
      <formula>NOT(ISERROR(SEARCH("Si",AR26)))</formula>
    </cfRule>
    <cfRule type="containsText" dxfId="318" priority="18" operator="containsText" text="No">
      <formula>NOT(ISERROR(SEARCH("No",AR26)))</formula>
    </cfRule>
  </conditionalFormatting>
  <conditionalFormatting sqref="AR29:AT30">
    <cfRule type="containsText" dxfId="317" priority="15" operator="containsText" text="Si">
      <formula>NOT(ISERROR(SEARCH("Si",AR29)))</formula>
    </cfRule>
    <cfRule type="containsText" dxfId="316" priority="16" operator="containsText" text="No">
      <formula>NOT(ISERROR(SEARCH("No",AR29)))</formula>
    </cfRule>
  </conditionalFormatting>
  <conditionalFormatting sqref="AR32:AT33">
    <cfRule type="containsText" dxfId="315" priority="13" operator="containsText" text="Si">
      <formula>NOT(ISERROR(SEARCH("Si",AR32)))</formula>
    </cfRule>
    <cfRule type="containsText" dxfId="314" priority="14" operator="containsText" text="No">
      <formula>NOT(ISERROR(SEARCH("No",AR32)))</formula>
    </cfRule>
  </conditionalFormatting>
  <conditionalFormatting sqref="AR35:AT36">
    <cfRule type="containsText" dxfId="313" priority="11" operator="containsText" text="Si">
      <formula>NOT(ISERROR(SEARCH("Si",AR35)))</formula>
    </cfRule>
    <cfRule type="containsText" dxfId="312" priority="12" operator="containsText" text="No">
      <formula>NOT(ISERROR(SEARCH("No",AR35)))</formula>
    </cfRule>
  </conditionalFormatting>
  <conditionalFormatting sqref="AR38:AT39">
    <cfRule type="containsText" dxfId="311" priority="9" operator="containsText" text="Si">
      <formula>NOT(ISERROR(SEARCH("Si",AR38)))</formula>
    </cfRule>
    <cfRule type="containsText" dxfId="310" priority="10" operator="containsText" text="No">
      <formula>NOT(ISERROR(SEARCH("No",AR38)))</formula>
    </cfRule>
  </conditionalFormatting>
  <conditionalFormatting sqref="AR47:AT48">
    <cfRule type="containsText" dxfId="309" priority="7" operator="containsText" text="Si">
      <formula>NOT(ISERROR(SEARCH("Si",AR47)))</formula>
    </cfRule>
    <cfRule type="containsText" dxfId="308" priority="8" operator="containsText" text="No">
      <formula>NOT(ISERROR(SEARCH("No",AR47)))</formula>
    </cfRule>
  </conditionalFormatting>
  <conditionalFormatting sqref="AR44:AT45">
    <cfRule type="containsText" dxfId="307" priority="5" operator="containsText" text="Si">
      <formula>NOT(ISERROR(SEARCH("Si",AR44)))</formula>
    </cfRule>
    <cfRule type="containsText" dxfId="306" priority="6" operator="containsText" text="No">
      <formula>NOT(ISERROR(SEARCH("No",AR44)))</formula>
    </cfRule>
  </conditionalFormatting>
  <conditionalFormatting sqref="AR41:AT42">
    <cfRule type="containsText" dxfId="305" priority="3" operator="containsText" text="Si">
      <formula>NOT(ISERROR(SEARCH("Si",AR41)))</formula>
    </cfRule>
    <cfRule type="containsText" dxfId="304" priority="4" operator="containsText" text="No">
      <formula>NOT(ISERROR(SEARCH("No",AR41)))</formula>
    </cfRule>
  </conditionalFormatting>
  <conditionalFormatting sqref="AR50:AT52">
    <cfRule type="containsText" dxfId="303" priority="1" operator="containsText" text="Si">
      <formula>NOT(ISERROR(SEARCH("Si",AR50)))</formula>
    </cfRule>
    <cfRule type="containsText" dxfId="302" priority="2" operator="containsText" text="No">
      <formula>NOT(ISERROR(SEARCH("No",AR50)))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T78"/>
  <sheetViews>
    <sheetView view="pageBreakPreview" topLeftCell="B54" zoomScale="91" zoomScaleSheetLayoutView="91" workbookViewId="0">
      <selection activeCell="F78" sqref="F78:P7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1" width="5.42578125" customWidth="1"/>
    <col min="32" max="32" width="4.85546875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296"/>
      <c r="T8" s="50" t="s">
        <v>29</v>
      </c>
      <c r="U8" s="55" t="s">
        <v>14</v>
      </c>
      <c r="V8" s="54" t="s">
        <v>9</v>
      </c>
      <c r="W8" s="299" t="s">
        <v>198</v>
      </c>
      <c r="X8" s="100" t="s">
        <v>14</v>
      </c>
      <c r="Y8" s="56"/>
      <c r="Z8" s="300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297"/>
      <c r="X9" s="103" t="s">
        <v>11</v>
      </c>
      <c r="Y9" s="6"/>
      <c r="Z9" s="298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201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41487</v>
      </c>
      <c r="C11" s="11" t="s">
        <v>0</v>
      </c>
      <c r="D11" s="15">
        <v>8</v>
      </c>
      <c r="E11" s="2"/>
      <c r="F11" s="7">
        <v>0</v>
      </c>
      <c r="G11" s="7">
        <v>0</v>
      </c>
      <c r="H11" s="7">
        <v>0.5</v>
      </c>
      <c r="I11" s="7">
        <v>0</v>
      </c>
      <c r="J11" s="7">
        <v>0</v>
      </c>
      <c r="K11" s="7">
        <f>SUM(F11:J11)</f>
        <v>0.5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156</v>
      </c>
      <c r="S11" s="115">
        <v>4</v>
      </c>
      <c r="T11" s="116">
        <v>30</v>
      </c>
      <c r="U11" s="50">
        <f>P11*T11</f>
        <v>240</v>
      </c>
      <c r="V11" s="4"/>
      <c r="W11" s="118">
        <v>0</v>
      </c>
      <c r="X11" s="119">
        <v>110</v>
      </c>
      <c r="Y11" s="120">
        <v>185</v>
      </c>
      <c r="Z11" s="118">
        <v>0</v>
      </c>
      <c r="AA11" s="118">
        <v>0</v>
      </c>
      <c r="AB11" s="3"/>
      <c r="AC11" s="29">
        <f>X11*S11</f>
        <v>440</v>
      </c>
      <c r="AD11" s="121">
        <v>0</v>
      </c>
      <c r="AE11" s="15">
        <v>1.1000000000000001</v>
      </c>
      <c r="AF11" s="15">
        <v>0</v>
      </c>
      <c r="AG11" s="121">
        <f>AD11+AF11</f>
        <v>0</v>
      </c>
      <c r="AH11" s="122"/>
      <c r="AI11" s="124">
        <v>1160.55</v>
      </c>
      <c r="AJ11" s="125">
        <f>AC11+AD11+AE11+AF11</f>
        <v>441.1</v>
      </c>
      <c r="AK11" s="125">
        <f>AI11-AJ11</f>
        <v>719.44999999999993</v>
      </c>
      <c r="AL11" s="3"/>
      <c r="AM11" s="29">
        <f>(X11/U11)*100</f>
        <v>45.833333333333329</v>
      </c>
      <c r="AN11" s="15" t="s">
        <v>134</v>
      </c>
      <c r="AO11" s="50">
        <f>(AD11/(AC11+AD11))*100</f>
        <v>0</v>
      </c>
      <c r="AP11" s="15">
        <f>(AG11/AC11)*100</f>
        <v>0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190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7.5</v>
      </c>
      <c r="Q12" s="4"/>
      <c r="R12" s="127"/>
      <c r="S12" s="129"/>
      <c r="T12" s="130"/>
      <c r="U12" s="150">
        <f>P12*T11</f>
        <v>225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48.888888888888886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41487</v>
      </c>
      <c r="C14" s="11" t="s">
        <v>73</v>
      </c>
      <c r="D14" s="15">
        <v>7.5</v>
      </c>
      <c r="E14" s="2"/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f>SUM(F14:J14)</f>
        <v>1</v>
      </c>
      <c r="L14" s="4"/>
      <c r="M14" s="113">
        <v>2.5</v>
      </c>
      <c r="N14" s="15">
        <v>0</v>
      </c>
      <c r="O14" s="4"/>
      <c r="P14" s="114">
        <f>D14-(M14+N14)</f>
        <v>5</v>
      </c>
      <c r="Q14" s="4"/>
      <c r="R14" s="7" t="s">
        <v>156</v>
      </c>
      <c r="S14" s="115">
        <v>4</v>
      </c>
      <c r="T14" s="116">
        <v>30</v>
      </c>
      <c r="U14" s="50">
        <f>P14*T14</f>
        <v>150</v>
      </c>
      <c r="V14" s="4"/>
      <c r="W14" s="118">
        <v>0</v>
      </c>
      <c r="X14" s="119">
        <v>107</v>
      </c>
      <c r="Y14" s="120">
        <v>185</v>
      </c>
      <c r="Z14" s="118">
        <v>0</v>
      </c>
      <c r="AA14" s="118">
        <v>4</v>
      </c>
      <c r="AB14" s="3"/>
      <c r="AC14" s="29">
        <f>X14*S14</f>
        <v>428</v>
      </c>
      <c r="AD14" s="121">
        <v>15.6</v>
      </c>
      <c r="AE14" s="15">
        <v>15.6</v>
      </c>
      <c r="AF14" s="15">
        <v>3</v>
      </c>
      <c r="AG14" s="121">
        <f>AD14+AF14</f>
        <v>18.600000000000001</v>
      </c>
      <c r="AH14" s="122"/>
      <c r="AI14" s="124">
        <v>1160.55</v>
      </c>
      <c r="AJ14" s="125">
        <f>AC14+AD14+AE14+AF14</f>
        <v>462.20000000000005</v>
      </c>
      <c r="AK14" s="125">
        <f>AI14-AJ14</f>
        <v>698.34999999999991</v>
      </c>
      <c r="AL14" s="3"/>
      <c r="AM14" s="29">
        <f>(X14/U14)*100</f>
        <v>71.333333333333343</v>
      </c>
      <c r="AN14" s="15" t="s">
        <v>134</v>
      </c>
      <c r="AO14" s="50">
        <f>(AD14/(AC14+AD14))*100</f>
        <v>3.5166816952209197</v>
      </c>
      <c r="AP14" s="15">
        <f>(AG14/AC14)*100</f>
        <v>4.3457943925233646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203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4</v>
      </c>
      <c r="Q15" s="4"/>
      <c r="R15" s="127"/>
      <c r="S15" s="129"/>
      <c r="T15" s="130"/>
      <c r="U15" s="150">
        <f>P15*T14</f>
        <v>120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89.166666666666671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41488</v>
      </c>
      <c r="C17" s="11" t="s">
        <v>0</v>
      </c>
      <c r="D17" s="15">
        <v>8</v>
      </c>
      <c r="E17" s="2"/>
      <c r="F17" s="7">
        <v>0</v>
      </c>
      <c r="G17" s="7">
        <v>0</v>
      </c>
      <c r="H17" s="7">
        <v>1.5</v>
      </c>
      <c r="I17" s="7">
        <v>0</v>
      </c>
      <c r="J17" s="7">
        <v>0</v>
      </c>
      <c r="K17" s="7">
        <f>SUM(F17:J17)</f>
        <v>1.5</v>
      </c>
      <c r="L17" s="4"/>
      <c r="M17" s="113">
        <v>0</v>
      </c>
      <c r="N17" s="15">
        <v>0</v>
      </c>
      <c r="O17" s="4"/>
      <c r="P17" s="114">
        <f>D17-(M17+N17)</f>
        <v>8</v>
      </c>
      <c r="Q17" s="4"/>
      <c r="R17" s="7" t="s">
        <v>156</v>
      </c>
      <c r="S17" s="115">
        <v>4</v>
      </c>
      <c r="T17" s="116">
        <v>30</v>
      </c>
      <c r="U17" s="50">
        <f>P17*T17</f>
        <v>240</v>
      </c>
      <c r="V17" s="4"/>
      <c r="W17" s="118">
        <v>0</v>
      </c>
      <c r="X17" s="119">
        <v>66</v>
      </c>
      <c r="Y17" s="120">
        <v>185</v>
      </c>
      <c r="Z17" s="118">
        <v>0</v>
      </c>
      <c r="AA17" s="118">
        <v>0</v>
      </c>
      <c r="AB17" s="3"/>
      <c r="AC17" s="29">
        <f>X17*S17</f>
        <v>264</v>
      </c>
      <c r="AD17" s="121">
        <v>0</v>
      </c>
      <c r="AE17" s="15">
        <v>1.1000000000000001</v>
      </c>
      <c r="AF17" s="15">
        <v>0</v>
      </c>
      <c r="AG17" s="121">
        <f>AD17+AF17</f>
        <v>0</v>
      </c>
      <c r="AH17" s="122"/>
      <c r="AI17" s="124">
        <v>1160.55</v>
      </c>
      <c r="AJ17" s="125">
        <f>AC17+AD17+AE17+AF17</f>
        <v>265.10000000000002</v>
      </c>
      <c r="AK17" s="125">
        <f>AI17-AJ17</f>
        <v>895.44999999999993</v>
      </c>
      <c r="AL17" s="3"/>
      <c r="AM17" s="29">
        <f>(X17/U17)*100</f>
        <v>27.500000000000004</v>
      </c>
      <c r="AN17" s="15" t="s">
        <v>134</v>
      </c>
      <c r="AO17" s="50">
        <f>(AD17/(AC17+AD17))*100</f>
        <v>0</v>
      </c>
      <c r="AP17" s="15">
        <f>(AG17/AC17)*100</f>
        <v>0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190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6.5</v>
      </c>
      <c r="Q18" s="4"/>
      <c r="R18" s="127"/>
      <c r="S18" s="129"/>
      <c r="T18" s="130"/>
      <c r="U18" s="150">
        <f>P18*T17</f>
        <v>195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33.846153846153847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41488</v>
      </c>
      <c r="C20" s="11" t="s">
        <v>73</v>
      </c>
      <c r="D20" s="15">
        <v>7.5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2.5</v>
      </c>
      <c r="N20" s="15">
        <v>0</v>
      </c>
      <c r="O20" s="4"/>
      <c r="P20" s="114">
        <f>D20-(M20+N20)</f>
        <v>5</v>
      </c>
      <c r="Q20" s="4"/>
      <c r="R20" s="7" t="s">
        <v>156</v>
      </c>
      <c r="S20" s="115">
        <v>4</v>
      </c>
      <c r="T20" s="116">
        <v>30</v>
      </c>
      <c r="U20" s="50">
        <f>P20*T20</f>
        <v>150</v>
      </c>
      <c r="V20" s="4"/>
      <c r="W20" s="118">
        <v>0</v>
      </c>
      <c r="X20" s="119">
        <v>170</v>
      </c>
      <c r="Y20" s="120">
        <v>185</v>
      </c>
      <c r="Z20" s="118">
        <v>0</v>
      </c>
      <c r="AA20" s="118">
        <v>0</v>
      </c>
      <c r="AB20" s="3"/>
      <c r="AC20" s="29">
        <f>X20*S20</f>
        <v>680</v>
      </c>
      <c r="AD20" s="121">
        <v>0</v>
      </c>
      <c r="AE20" s="15">
        <v>2.17</v>
      </c>
      <c r="AF20" s="15">
        <v>0</v>
      </c>
      <c r="AG20" s="121">
        <f>AD20+AF20</f>
        <v>0</v>
      </c>
      <c r="AH20" s="122"/>
      <c r="AI20" s="124">
        <v>1160.55</v>
      </c>
      <c r="AJ20" s="125">
        <f>AC20+AD20+AE20+AF20</f>
        <v>682.17</v>
      </c>
      <c r="AK20" s="125">
        <f>AI20-AJ20</f>
        <v>478.38</v>
      </c>
      <c r="AL20" s="3"/>
      <c r="AM20" s="29">
        <f>(X20/U20)*100</f>
        <v>113.33333333333333</v>
      </c>
      <c r="AN20" s="15" t="s">
        <v>134</v>
      </c>
      <c r="AO20" s="50">
        <f>(AD20/(AC20+AD20))*100</f>
        <v>0</v>
      </c>
      <c r="AP20" s="15">
        <f>(AG20/AC20)*100</f>
        <v>0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203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5</v>
      </c>
      <c r="Q21" s="4"/>
      <c r="R21" s="127"/>
      <c r="S21" s="129"/>
      <c r="T21" s="130"/>
      <c r="U21" s="150">
        <f>P21*T20</f>
        <v>150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113.33333333333333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41491</v>
      </c>
      <c r="C23" s="11" t="s">
        <v>0</v>
      </c>
      <c r="D23" s="15">
        <v>8</v>
      </c>
      <c r="E23" s="2"/>
      <c r="F23" s="7">
        <v>1.5</v>
      </c>
      <c r="G23" s="7">
        <v>0</v>
      </c>
      <c r="H23" s="7">
        <v>0.5</v>
      </c>
      <c r="I23" s="7">
        <v>0</v>
      </c>
      <c r="J23" s="7">
        <v>0</v>
      </c>
      <c r="K23" s="7">
        <f>SUM(F23:J23)</f>
        <v>2</v>
      </c>
      <c r="L23" s="4"/>
      <c r="M23" s="113">
        <v>0</v>
      </c>
      <c r="N23" s="15">
        <v>0</v>
      </c>
      <c r="O23" s="4"/>
      <c r="P23" s="114">
        <f>D23-(M23+N23)</f>
        <v>8</v>
      </c>
      <c r="Q23" s="4"/>
      <c r="R23" s="7" t="s">
        <v>156</v>
      </c>
      <c r="S23" s="115">
        <v>4</v>
      </c>
      <c r="T23" s="116">
        <v>30</v>
      </c>
      <c r="U23" s="50">
        <f>P23*T23</f>
        <v>240</v>
      </c>
      <c r="V23" s="4"/>
      <c r="W23" s="118">
        <v>0</v>
      </c>
      <c r="X23" s="119">
        <v>205</v>
      </c>
      <c r="Y23" s="120">
        <v>185</v>
      </c>
      <c r="Z23" s="118">
        <v>0</v>
      </c>
      <c r="AA23" s="118">
        <v>1</v>
      </c>
      <c r="AB23" s="3"/>
      <c r="AC23" s="29">
        <f>X23*S23</f>
        <v>820</v>
      </c>
      <c r="AD23" s="121">
        <v>3.8</v>
      </c>
      <c r="AE23" s="15">
        <v>2.67</v>
      </c>
      <c r="AF23" s="15">
        <v>0</v>
      </c>
      <c r="AG23" s="121">
        <f>AD23+AF23</f>
        <v>3.8</v>
      </c>
      <c r="AH23" s="122"/>
      <c r="AI23" s="124">
        <v>1160.55</v>
      </c>
      <c r="AJ23" s="125">
        <f>AC23+AD23+AE23+AF23</f>
        <v>826.46999999999991</v>
      </c>
      <c r="AK23" s="125">
        <f>AI23-AJ23</f>
        <v>334.08000000000004</v>
      </c>
      <c r="AL23" s="3"/>
      <c r="AM23" s="29">
        <f>(X23/U23)*100</f>
        <v>85.416666666666657</v>
      </c>
      <c r="AN23" s="15" t="s">
        <v>134</v>
      </c>
      <c r="AO23" s="50">
        <f>(AD23/(AC23+AD23))*100</f>
        <v>0.46127700898276286</v>
      </c>
      <c r="AP23" s="15">
        <f>(AG23/AC23)*100</f>
        <v>0.46341463414634143</v>
      </c>
      <c r="AQ23" s="4"/>
      <c r="AR23" s="113" t="s">
        <v>52</v>
      </c>
      <c r="AS23" s="15" t="s">
        <v>52</v>
      </c>
      <c r="AT23" s="15" t="s">
        <v>52</v>
      </c>
    </row>
    <row r="24" spans="2:46" ht="16.5" thickBot="1">
      <c r="B24" s="14" t="s">
        <v>86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6</v>
      </c>
      <c r="Q24" s="4"/>
      <c r="R24" s="127"/>
      <c r="S24" s="129"/>
      <c r="T24" s="130"/>
      <c r="U24" s="150">
        <f>P24*T23</f>
        <v>180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113.88888888888889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thickBot="1">
      <c r="B26" s="13">
        <v>41491</v>
      </c>
      <c r="C26" s="11" t="s">
        <v>73</v>
      </c>
      <c r="D26" s="15">
        <v>7.5</v>
      </c>
      <c r="E26" s="2"/>
      <c r="F26" s="7">
        <v>0</v>
      </c>
      <c r="G26" s="7">
        <v>0.5</v>
      </c>
      <c r="H26" s="7">
        <v>0</v>
      </c>
      <c r="I26" s="7">
        <v>0</v>
      </c>
      <c r="J26" s="7">
        <v>0</v>
      </c>
      <c r="K26" s="7">
        <f>SUM(F26:J26)</f>
        <v>0.5</v>
      </c>
      <c r="L26" s="4"/>
      <c r="M26" s="113">
        <v>2.5</v>
      </c>
      <c r="N26" s="15">
        <v>0</v>
      </c>
      <c r="O26" s="4"/>
      <c r="P26" s="114">
        <f>D26-(M26+N26)</f>
        <v>5</v>
      </c>
      <c r="Q26" s="4"/>
      <c r="R26" s="7" t="s">
        <v>156</v>
      </c>
      <c r="S26" s="115">
        <v>4</v>
      </c>
      <c r="T26" s="116">
        <v>30</v>
      </c>
      <c r="U26" s="50">
        <f>P26*T26</f>
        <v>150</v>
      </c>
      <c r="V26" s="4"/>
      <c r="W26" s="118">
        <v>0</v>
      </c>
      <c r="X26" s="119">
        <v>174</v>
      </c>
      <c r="Y26" s="120">
        <v>185</v>
      </c>
      <c r="Z26" s="118">
        <v>0</v>
      </c>
      <c r="AA26" s="118">
        <v>0</v>
      </c>
      <c r="AB26" s="3"/>
      <c r="AC26" s="29">
        <f>X26*S26</f>
        <v>696</v>
      </c>
      <c r="AD26" s="121">
        <v>0</v>
      </c>
      <c r="AE26" s="15">
        <v>2.8</v>
      </c>
      <c r="AF26" s="15">
        <v>0</v>
      </c>
      <c r="AG26" s="121">
        <f>AD26+AF26</f>
        <v>0</v>
      </c>
      <c r="AH26" s="122"/>
      <c r="AI26" s="124">
        <v>1160.55</v>
      </c>
      <c r="AJ26" s="125">
        <f>AC26+AD26+AE26+AF26</f>
        <v>698.8</v>
      </c>
      <c r="AK26" s="125">
        <f>AI26-AJ26</f>
        <v>461.75</v>
      </c>
      <c r="AL26" s="3"/>
      <c r="AM26" s="29">
        <f>(X26/U26)*100</f>
        <v>115.99999999999999</v>
      </c>
      <c r="AN26" s="15" t="s">
        <v>134</v>
      </c>
      <c r="AO26" s="50">
        <f>(AD26/(AC26+AD26))*100</f>
        <v>0</v>
      </c>
      <c r="AP26" s="15">
        <f>(AG26/AC26)*100</f>
        <v>0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154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4.5</v>
      </c>
      <c r="Q27" s="4"/>
      <c r="R27" s="127"/>
      <c r="S27" s="129"/>
      <c r="T27" s="130"/>
      <c r="U27" s="150">
        <f>P27*T26</f>
        <v>135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128.88888888888889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41492</v>
      </c>
      <c r="C29" s="11" t="s">
        <v>0</v>
      </c>
      <c r="D29" s="15">
        <v>8</v>
      </c>
      <c r="E29" s="2"/>
      <c r="F29" s="7">
        <v>1.2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1.2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156</v>
      </c>
      <c r="S29" s="115">
        <v>4</v>
      </c>
      <c r="T29" s="116">
        <v>30</v>
      </c>
      <c r="U29" s="50">
        <f>P29*T29</f>
        <v>240</v>
      </c>
      <c r="V29" s="4"/>
      <c r="W29" s="118">
        <v>0</v>
      </c>
      <c r="X29" s="119">
        <v>231</v>
      </c>
      <c r="Y29" s="120">
        <v>185</v>
      </c>
      <c r="Z29" s="118">
        <v>0</v>
      </c>
      <c r="AA29" s="118">
        <v>3</v>
      </c>
      <c r="AB29" s="3"/>
      <c r="AC29" s="29">
        <f>X29*S29</f>
        <v>924</v>
      </c>
      <c r="AD29" s="121">
        <v>11.5</v>
      </c>
      <c r="AE29" s="15">
        <v>3.03</v>
      </c>
      <c r="AF29" s="15">
        <v>3.6</v>
      </c>
      <c r="AG29" s="121">
        <f>AD29+AF29</f>
        <v>15.1</v>
      </c>
      <c r="AH29" s="122"/>
      <c r="AI29" s="124">
        <v>1160.55</v>
      </c>
      <c r="AJ29" s="125">
        <f>AC29+AD29+AE29+AF29</f>
        <v>942.13</v>
      </c>
      <c r="AK29" s="125">
        <f>AI29-AJ29</f>
        <v>218.41999999999996</v>
      </c>
      <c r="AL29" s="3"/>
      <c r="AM29" s="29">
        <f>(X29/U29)*100</f>
        <v>96.25</v>
      </c>
      <c r="AN29" s="15" t="s">
        <v>134</v>
      </c>
      <c r="AO29" s="50">
        <f>(AD29/(AC29+AD29))*100</f>
        <v>1.2292891501870657</v>
      </c>
      <c r="AP29" s="15">
        <f>(AG29/AC29)*100</f>
        <v>1.6341991341991342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86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6.8</v>
      </c>
      <c r="Q30" s="4"/>
      <c r="R30" s="127"/>
      <c r="S30" s="129"/>
      <c r="T30" s="130"/>
      <c r="U30" s="150">
        <f>P30*T29</f>
        <v>204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113.23529411764706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41492</v>
      </c>
      <c r="C32" s="11" t="s">
        <v>73</v>
      </c>
      <c r="D32" s="15">
        <v>7.5</v>
      </c>
      <c r="E32" s="2"/>
      <c r="F32" s="7">
        <v>0</v>
      </c>
      <c r="G32" s="7">
        <v>0</v>
      </c>
      <c r="H32" s="7">
        <v>0.5</v>
      </c>
      <c r="I32" s="7">
        <v>0</v>
      </c>
      <c r="J32" s="7">
        <v>0</v>
      </c>
      <c r="K32" s="7">
        <f>SUM(F32:J32)</f>
        <v>0.5</v>
      </c>
      <c r="L32" s="4"/>
      <c r="M32" s="113">
        <v>2.5</v>
      </c>
      <c r="N32" s="15">
        <v>0</v>
      </c>
      <c r="O32" s="4"/>
      <c r="P32" s="114">
        <f>D32-(M32+N32)</f>
        <v>5</v>
      </c>
      <c r="Q32" s="4"/>
      <c r="R32" s="7" t="s">
        <v>156</v>
      </c>
      <c r="S32" s="115">
        <v>4</v>
      </c>
      <c r="T32" s="116">
        <v>30</v>
      </c>
      <c r="U32" s="50">
        <f>P32*T32</f>
        <v>150</v>
      </c>
      <c r="V32" s="4"/>
      <c r="W32" s="118">
        <v>0</v>
      </c>
      <c r="X32" s="119">
        <v>172</v>
      </c>
      <c r="Y32" s="120">
        <v>185</v>
      </c>
      <c r="Z32" s="118">
        <v>0</v>
      </c>
      <c r="AA32" s="118">
        <v>0</v>
      </c>
      <c r="AB32" s="3"/>
      <c r="AC32" s="29">
        <f>X32*S32</f>
        <v>688</v>
      </c>
      <c r="AD32" s="121">
        <v>0</v>
      </c>
      <c r="AE32" s="15">
        <v>2.0640000000000001</v>
      </c>
      <c r="AF32" s="15">
        <v>0</v>
      </c>
      <c r="AG32" s="121">
        <f>AD32+AF32</f>
        <v>0</v>
      </c>
      <c r="AH32" s="122"/>
      <c r="AI32" s="124">
        <v>1160.55</v>
      </c>
      <c r="AJ32" s="125">
        <f>AC32+AD32+AE32+AF32</f>
        <v>690.06399999999996</v>
      </c>
      <c r="AK32" s="125">
        <f>AI32-AJ32</f>
        <v>470.48599999999999</v>
      </c>
      <c r="AL32" s="3"/>
      <c r="AM32" s="29">
        <f>(X32/U32)*100</f>
        <v>114.66666666666667</v>
      </c>
      <c r="AN32" s="15" t="s">
        <v>134</v>
      </c>
      <c r="AO32" s="50">
        <f>(AD32/(AC32+AD32))*100</f>
        <v>0</v>
      </c>
      <c r="AP32" s="15">
        <f>(AG32/AC32)*100</f>
        <v>0</v>
      </c>
      <c r="AQ32" s="4"/>
      <c r="AR32" s="113" t="s">
        <v>52</v>
      </c>
      <c r="AS32" s="15" t="s">
        <v>52</v>
      </c>
      <c r="AT32" s="15" t="s">
        <v>52</v>
      </c>
    </row>
    <row r="33" spans="2:46" ht="16.5" thickBot="1">
      <c r="B33" s="14" t="s">
        <v>154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4.5</v>
      </c>
      <c r="Q33" s="4"/>
      <c r="R33" s="127"/>
      <c r="S33" s="129"/>
      <c r="T33" s="130"/>
      <c r="U33" s="150">
        <f>P33*T32</f>
        <v>135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127.40740740740742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41493</v>
      </c>
      <c r="C35" s="11" t="s">
        <v>0</v>
      </c>
      <c r="D35" s="15">
        <v>8</v>
      </c>
      <c r="E35" s="2"/>
      <c r="F35" s="7">
        <v>0</v>
      </c>
      <c r="G35" s="7">
        <v>1</v>
      </c>
      <c r="H35" s="7">
        <v>0.5</v>
      </c>
      <c r="I35" s="7">
        <v>0</v>
      </c>
      <c r="J35" s="7">
        <v>0</v>
      </c>
      <c r="K35" s="7">
        <f>SUM(F35:J35)</f>
        <v>1.5</v>
      </c>
      <c r="L35" s="4"/>
      <c r="M35" s="113">
        <v>0</v>
      </c>
      <c r="N35" s="15">
        <v>0</v>
      </c>
      <c r="O35" s="4"/>
      <c r="P35" s="114">
        <f>D35-(M35+N35)</f>
        <v>8</v>
      </c>
      <c r="Q35" s="4"/>
      <c r="R35" s="7" t="s">
        <v>156</v>
      </c>
      <c r="S35" s="115">
        <v>4</v>
      </c>
      <c r="T35" s="116">
        <v>30</v>
      </c>
      <c r="U35" s="50">
        <f>P35*T35</f>
        <v>240</v>
      </c>
      <c r="V35" s="4"/>
      <c r="W35" s="118">
        <v>0</v>
      </c>
      <c r="X35" s="119">
        <v>214</v>
      </c>
      <c r="Y35" s="120">
        <v>185</v>
      </c>
      <c r="Z35" s="118">
        <v>0</v>
      </c>
      <c r="AA35" s="118">
        <v>3</v>
      </c>
      <c r="AB35" s="3"/>
      <c r="AC35" s="29">
        <f>X35*S35</f>
        <v>856</v>
      </c>
      <c r="AD35" s="121">
        <v>12</v>
      </c>
      <c r="AE35" s="15">
        <v>3.6</v>
      </c>
      <c r="AF35" s="15">
        <v>0</v>
      </c>
      <c r="AG35" s="121">
        <f>AD35+AF35</f>
        <v>12</v>
      </c>
      <c r="AH35" s="122"/>
      <c r="AI35" s="124">
        <v>1160.55</v>
      </c>
      <c r="AJ35" s="125">
        <f>AC35+AD35+AE35+AF35</f>
        <v>871.6</v>
      </c>
      <c r="AK35" s="125">
        <f>AI35-AJ35</f>
        <v>288.94999999999993</v>
      </c>
      <c r="AL35" s="3"/>
      <c r="AM35" s="29">
        <f>(X35/U35)*100</f>
        <v>89.166666666666671</v>
      </c>
      <c r="AN35" s="15" t="s">
        <v>134</v>
      </c>
      <c r="AO35" s="50">
        <f>(AD35/(AC35+AD35))*100</f>
        <v>1.3824884792626728</v>
      </c>
      <c r="AP35" s="15">
        <f>(AG35/AC35)*100</f>
        <v>1.4018691588785046</v>
      </c>
      <c r="AQ35" s="4"/>
      <c r="AR35" s="113" t="s">
        <v>52</v>
      </c>
      <c r="AS35" s="15" t="s">
        <v>52</v>
      </c>
      <c r="AT35" s="15" t="s">
        <v>52</v>
      </c>
    </row>
    <row r="36" spans="2:46" ht="16.5" thickBot="1">
      <c r="B36" s="14" t="s">
        <v>86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6.5</v>
      </c>
      <c r="Q36" s="4"/>
      <c r="R36" s="127"/>
      <c r="S36" s="129"/>
      <c r="T36" s="130"/>
      <c r="U36" s="150">
        <f>P36*T35</f>
        <v>195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109.74358974358975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thickBot="1">
      <c r="B38" s="13">
        <v>41494</v>
      </c>
      <c r="C38" s="11" t="s">
        <v>0</v>
      </c>
      <c r="D38" s="15">
        <v>8</v>
      </c>
      <c r="E38" s="2"/>
      <c r="F38" s="7">
        <v>1.5</v>
      </c>
      <c r="G38" s="7">
        <v>0.5</v>
      </c>
      <c r="H38" s="7">
        <v>0.16</v>
      </c>
      <c r="I38" s="7">
        <v>0.5</v>
      </c>
      <c r="J38" s="7">
        <v>0</v>
      </c>
      <c r="K38" s="7">
        <f>SUM(F38:J38)</f>
        <v>2.66</v>
      </c>
      <c r="L38" s="4"/>
      <c r="M38" s="113">
        <v>0</v>
      </c>
      <c r="N38" s="15">
        <v>0</v>
      </c>
      <c r="O38" s="4"/>
      <c r="P38" s="114">
        <f>D38-(M38+N38)</f>
        <v>8</v>
      </c>
      <c r="Q38" s="4"/>
      <c r="R38" s="7" t="s">
        <v>156</v>
      </c>
      <c r="S38" s="115">
        <v>4</v>
      </c>
      <c r="T38" s="116">
        <v>30</v>
      </c>
      <c r="U38" s="50">
        <f>P38*T38</f>
        <v>240</v>
      </c>
      <c r="V38" s="4"/>
      <c r="W38" s="118">
        <v>0</v>
      </c>
      <c r="X38" s="119">
        <v>198</v>
      </c>
      <c r="Y38" s="120">
        <v>185</v>
      </c>
      <c r="Z38" s="118">
        <v>0</v>
      </c>
      <c r="AA38" s="118">
        <v>2</v>
      </c>
      <c r="AB38" s="3"/>
      <c r="AC38" s="29">
        <f>X38*S38</f>
        <v>792</v>
      </c>
      <c r="AD38" s="121">
        <v>13.5</v>
      </c>
      <c r="AE38" s="15">
        <v>0.12</v>
      </c>
      <c r="AF38" s="15">
        <v>13.5</v>
      </c>
      <c r="AG38" s="121">
        <f>AD38+AF38</f>
        <v>27</v>
      </c>
      <c r="AH38" s="122"/>
      <c r="AI38" s="124">
        <v>1160.55</v>
      </c>
      <c r="AJ38" s="125">
        <f>AC38+AD38+AE38+AF38</f>
        <v>819.12</v>
      </c>
      <c r="AK38" s="125">
        <f>AI38-AJ38</f>
        <v>341.42999999999995</v>
      </c>
      <c r="AL38" s="3"/>
      <c r="AM38" s="29">
        <f>(X38/U38)*100</f>
        <v>82.5</v>
      </c>
      <c r="AN38" s="15" t="s">
        <v>134</v>
      </c>
      <c r="AO38" s="50">
        <f>(AD38/(AC38+AD38))*100</f>
        <v>1.6759776536312849</v>
      </c>
      <c r="AP38" s="15">
        <f>(AG38/AC38)*100</f>
        <v>3.4090909090909087</v>
      </c>
      <c r="AQ38" s="4"/>
      <c r="AR38" s="113" t="s">
        <v>52</v>
      </c>
      <c r="AS38" s="15" t="s">
        <v>52</v>
      </c>
      <c r="AT38" s="15" t="s">
        <v>52</v>
      </c>
    </row>
    <row r="39" spans="2:46" ht="16.5" thickBot="1">
      <c r="B39" s="14" t="s">
        <v>86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5.34</v>
      </c>
      <c r="Q39" s="4"/>
      <c r="R39" s="127"/>
      <c r="S39" s="129"/>
      <c r="T39" s="130"/>
      <c r="U39" s="150">
        <f>P39*T38</f>
        <v>160.19999999999999</v>
      </c>
      <c r="V39" s="131"/>
      <c r="W39" s="133"/>
      <c r="X39" s="134"/>
      <c r="Y39" s="135"/>
      <c r="Z39" s="133"/>
      <c r="AA39" s="133"/>
      <c r="AB39" s="16"/>
      <c r="AC39" s="136"/>
      <c r="AD39" s="137"/>
      <c r="AE39" s="130"/>
      <c r="AF39" s="130"/>
      <c r="AG39" s="130"/>
      <c r="AH39" s="131"/>
      <c r="AI39" s="140"/>
      <c r="AJ39" s="137"/>
      <c r="AK39" s="137"/>
      <c r="AL39" s="16"/>
      <c r="AM39" s="151">
        <f>(X38/U39)*100</f>
        <v>123.59550561797754</v>
      </c>
      <c r="AN39" s="130"/>
      <c r="AO39" s="130"/>
      <c r="AP39" s="130"/>
      <c r="AQ39" s="131"/>
      <c r="AR39" s="127"/>
      <c r="AS39" s="126"/>
      <c r="AT39" s="126"/>
    </row>
    <row r="40" spans="2:46" ht="15.75" thickBot="1"/>
    <row r="41" spans="2:46" ht="16.5" thickBot="1">
      <c r="B41" s="13">
        <v>41495</v>
      </c>
      <c r="C41" s="11" t="s">
        <v>0</v>
      </c>
      <c r="D41" s="15">
        <v>8</v>
      </c>
      <c r="E41" s="2"/>
      <c r="F41" s="7">
        <v>3</v>
      </c>
      <c r="G41" s="7">
        <v>0.66</v>
      </c>
      <c r="H41" s="7">
        <v>0</v>
      </c>
      <c r="I41" s="7">
        <v>0</v>
      </c>
      <c r="J41" s="7">
        <v>0</v>
      </c>
      <c r="K41" s="7">
        <f>SUM(F41:J41)</f>
        <v>3.66</v>
      </c>
      <c r="L41" s="4"/>
      <c r="M41" s="113">
        <v>0</v>
      </c>
      <c r="N41" s="15">
        <v>0</v>
      </c>
      <c r="O41" s="4"/>
      <c r="P41" s="114">
        <f>D41-(M41+N41)</f>
        <v>8</v>
      </c>
      <c r="Q41" s="4"/>
      <c r="R41" s="7" t="s">
        <v>156</v>
      </c>
      <c r="S41" s="115">
        <v>4</v>
      </c>
      <c r="T41" s="116">
        <v>30</v>
      </c>
      <c r="U41" s="50">
        <f>P41*T41</f>
        <v>240</v>
      </c>
      <c r="V41" s="4"/>
      <c r="W41" s="118">
        <v>0</v>
      </c>
      <c r="X41" s="119">
        <v>136</v>
      </c>
      <c r="Y41" s="120">
        <v>185</v>
      </c>
      <c r="Z41" s="118">
        <v>0</v>
      </c>
      <c r="AA41" s="118">
        <v>2</v>
      </c>
      <c r="AB41" s="3"/>
      <c r="AC41" s="29">
        <f>X41*S41</f>
        <v>544</v>
      </c>
      <c r="AD41" s="121">
        <v>3.0129999999999999</v>
      </c>
      <c r="AE41" s="15">
        <v>1.76</v>
      </c>
      <c r="AF41" s="15">
        <v>1.34</v>
      </c>
      <c r="AG41" s="121">
        <f>AD41+AF41</f>
        <v>4.3529999999999998</v>
      </c>
      <c r="AH41" s="122"/>
      <c r="AI41" s="124">
        <v>1160.55</v>
      </c>
      <c r="AJ41" s="125">
        <f>AC41+AD41+AE41+AF41</f>
        <v>550.11300000000006</v>
      </c>
      <c r="AK41" s="125">
        <f>AI41-AJ41</f>
        <v>610.4369999999999</v>
      </c>
      <c r="AL41" s="3"/>
      <c r="AM41" s="29">
        <f>(X41/U41)*100</f>
        <v>56.666666666666664</v>
      </c>
      <c r="AN41" s="15" t="s">
        <v>134</v>
      </c>
      <c r="AO41" s="50">
        <f>(AD41/(AC41+AD41))*100</f>
        <v>0.5508095785657745</v>
      </c>
      <c r="AP41" s="15">
        <f>(AG41/AC41)*100</f>
        <v>0.80018382352941164</v>
      </c>
      <c r="AQ41" s="4"/>
      <c r="AR41" s="113" t="s">
        <v>52</v>
      </c>
      <c r="AS41" s="15" t="s">
        <v>52</v>
      </c>
      <c r="AT41" s="15" t="s">
        <v>52</v>
      </c>
    </row>
    <row r="42" spans="2:46" ht="16.5" thickBot="1">
      <c r="B42" s="14" t="s">
        <v>86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4.34</v>
      </c>
      <c r="Q42" s="4"/>
      <c r="R42" s="127"/>
      <c r="S42" s="129"/>
      <c r="T42" s="130"/>
      <c r="U42" s="150">
        <f>P42*T41</f>
        <v>130.19999999999999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104.45468509984639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thickBot="1">
      <c r="B44" s="13">
        <v>41496</v>
      </c>
      <c r="C44" s="11" t="s">
        <v>0</v>
      </c>
      <c r="D44" s="15">
        <v>8</v>
      </c>
      <c r="E44" s="2"/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f>SUM(F44:J44)</f>
        <v>1</v>
      </c>
      <c r="L44" s="4"/>
      <c r="M44" s="113">
        <v>0</v>
      </c>
      <c r="N44" s="15">
        <v>0</v>
      </c>
      <c r="O44" s="4"/>
      <c r="P44" s="114">
        <f>D44-(M44+N44)</f>
        <v>8</v>
      </c>
      <c r="Q44" s="4"/>
      <c r="R44" s="7" t="s">
        <v>156</v>
      </c>
      <c r="S44" s="115">
        <v>4</v>
      </c>
      <c r="T44" s="116">
        <v>34</v>
      </c>
      <c r="U44" s="50">
        <f>P44*T44</f>
        <v>272</v>
      </c>
      <c r="V44" s="4"/>
      <c r="W44" s="118">
        <v>0</v>
      </c>
      <c r="X44" s="119">
        <v>213</v>
      </c>
      <c r="Y44" s="120">
        <v>185</v>
      </c>
      <c r="Z44" s="118">
        <v>0</v>
      </c>
      <c r="AA44" s="118">
        <v>2</v>
      </c>
      <c r="AB44" s="3"/>
      <c r="AC44" s="29">
        <f>X44*S44</f>
        <v>852</v>
      </c>
      <c r="AD44" s="121">
        <v>7.7779999999999996</v>
      </c>
      <c r="AE44" s="15">
        <v>2.79</v>
      </c>
      <c r="AF44" s="15">
        <v>1.34</v>
      </c>
      <c r="AG44" s="121">
        <f>AD44+AF44</f>
        <v>9.1180000000000003</v>
      </c>
      <c r="AH44" s="122"/>
      <c r="AI44" s="124">
        <v>1160.55</v>
      </c>
      <c r="AJ44" s="125">
        <f>AC44+AD44+AE44+AF44</f>
        <v>863.90800000000002</v>
      </c>
      <c r="AK44" s="125">
        <f>AI44-AJ44</f>
        <v>296.64199999999994</v>
      </c>
      <c r="AL44" s="3"/>
      <c r="AM44" s="29">
        <f>(X44/U44)*100</f>
        <v>78.308823529411768</v>
      </c>
      <c r="AN44" s="15" t="s">
        <v>134</v>
      </c>
      <c r="AO44" s="50">
        <f>(AD44/(AC44+AD44))*100</f>
        <v>0.90465213113152465</v>
      </c>
      <c r="AP44" s="15">
        <f>(AG44/AC44)*100</f>
        <v>1.0701877934272301</v>
      </c>
      <c r="AQ44" s="4"/>
      <c r="AR44" s="113" t="s">
        <v>52</v>
      </c>
      <c r="AS44" s="15" t="s">
        <v>52</v>
      </c>
      <c r="AT44" s="15" t="s">
        <v>52</v>
      </c>
    </row>
    <row r="45" spans="2:46" ht="16.5" thickBot="1">
      <c r="B45" s="14" t="s">
        <v>86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7</v>
      </c>
      <c r="Q45" s="4"/>
      <c r="R45" s="127"/>
      <c r="S45" s="129"/>
      <c r="T45" s="130"/>
      <c r="U45" s="150">
        <f>P45*T44</f>
        <v>238</v>
      </c>
      <c r="V45" s="131"/>
      <c r="W45" s="133"/>
      <c r="X45" s="134"/>
      <c r="Y45" s="135"/>
      <c r="Z45" s="133"/>
      <c r="AA45" s="133"/>
      <c r="AB45" s="16"/>
      <c r="AC45" s="136"/>
      <c r="AD45" s="137"/>
      <c r="AE45" s="130"/>
      <c r="AF45" s="130"/>
      <c r="AG45" s="130"/>
      <c r="AH45" s="131"/>
      <c r="AI45" s="140"/>
      <c r="AJ45" s="137"/>
      <c r="AK45" s="137"/>
      <c r="AL45" s="16"/>
      <c r="AM45" s="151">
        <f>(X44/U45)*100</f>
        <v>89.495798319327733</v>
      </c>
      <c r="AN45" s="130"/>
      <c r="AO45" s="130"/>
      <c r="AP45" s="130"/>
      <c r="AQ45" s="131"/>
      <c r="AR45" s="127"/>
      <c r="AS45" s="126"/>
      <c r="AT45" s="126"/>
    </row>
    <row r="46" spans="2:46" ht="15.75" thickBot="1"/>
    <row r="47" spans="2:46" ht="16.5" thickBot="1">
      <c r="B47" s="13">
        <v>41498</v>
      </c>
      <c r="C47" s="11" t="s">
        <v>0</v>
      </c>
      <c r="D47" s="15">
        <v>8</v>
      </c>
      <c r="E47" s="2"/>
      <c r="F47" s="7">
        <v>1</v>
      </c>
      <c r="G47" s="7">
        <v>0.25</v>
      </c>
      <c r="H47" s="7">
        <v>1.1599999999999999</v>
      </c>
      <c r="I47" s="7">
        <v>0</v>
      </c>
      <c r="J47" s="7">
        <v>0</v>
      </c>
      <c r="K47" s="7">
        <f>SUM(F47:J47)</f>
        <v>2.41</v>
      </c>
      <c r="L47" s="4"/>
      <c r="M47" s="113">
        <v>0</v>
      </c>
      <c r="N47" s="15">
        <v>0</v>
      </c>
      <c r="O47" s="4"/>
      <c r="P47" s="114">
        <f>D47-(M47+N47)</f>
        <v>8</v>
      </c>
      <c r="Q47" s="4"/>
      <c r="R47" s="7" t="s">
        <v>156</v>
      </c>
      <c r="S47" s="115">
        <v>4</v>
      </c>
      <c r="T47" s="116">
        <v>34</v>
      </c>
      <c r="U47" s="50">
        <f>P47*T47</f>
        <v>272</v>
      </c>
      <c r="V47" s="4"/>
      <c r="W47" s="118">
        <v>0</v>
      </c>
      <c r="X47" s="119">
        <v>150</v>
      </c>
      <c r="Y47" s="120">
        <v>185</v>
      </c>
      <c r="Z47" s="118">
        <v>0</v>
      </c>
      <c r="AA47" s="118">
        <v>2</v>
      </c>
      <c r="AB47" s="3"/>
      <c r="AC47" s="29">
        <f>X47*S47</f>
        <v>600</v>
      </c>
      <c r="AD47" s="121">
        <v>7.7779999999999996</v>
      </c>
      <c r="AE47" s="15">
        <v>1.95</v>
      </c>
      <c r="AF47" s="15">
        <v>0</v>
      </c>
      <c r="AG47" s="121">
        <f>AD47+AF47</f>
        <v>7.7779999999999996</v>
      </c>
      <c r="AH47" s="122"/>
      <c r="AI47" s="124">
        <v>1160.55</v>
      </c>
      <c r="AJ47" s="125">
        <f>AC47+AD47+AE47+AF47</f>
        <v>609.72800000000007</v>
      </c>
      <c r="AK47" s="125">
        <f>AI47-AJ47</f>
        <v>550.82199999999989</v>
      </c>
      <c r="AL47" s="3"/>
      <c r="AM47" s="29">
        <f>(X47/U47)*100</f>
        <v>55.147058823529413</v>
      </c>
      <c r="AN47" s="15" t="s">
        <v>134</v>
      </c>
      <c r="AO47" s="50">
        <f>(AD47/(AC47+AD47))*100</f>
        <v>1.2797435905873524</v>
      </c>
      <c r="AP47" s="15">
        <f>(AG47/AC47)*100</f>
        <v>1.2963333333333331</v>
      </c>
      <c r="AQ47" s="4"/>
      <c r="AR47" s="113" t="s">
        <v>52</v>
      </c>
      <c r="AS47" s="15" t="s">
        <v>52</v>
      </c>
      <c r="AT47" s="15" t="s">
        <v>52</v>
      </c>
    </row>
    <row r="48" spans="2:46" ht="16.5" thickBot="1">
      <c r="B48" s="14" t="s">
        <v>200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5.59</v>
      </c>
      <c r="Q48" s="4"/>
      <c r="R48" s="127"/>
      <c r="S48" s="129"/>
      <c r="T48" s="130"/>
      <c r="U48" s="150">
        <f>P48*T47</f>
        <v>190.06</v>
      </c>
      <c r="V48" s="131"/>
      <c r="W48" s="133"/>
      <c r="X48" s="134"/>
      <c r="Y48" s="135"/>
      <c r="Z48" s="133"/>
      <c r="AA48" s="133"/>
      <c r="AB48" s="16"/>
      <c r="AC48" s="136"/>
      <c r="AD48" s="137"/>
      <c r="AE48" s="130"/>
      <c r="AF48" s="130"/>
      <c r="AG48" s="130"/>
      <c r="AH48" s="131"/>
      <c r="AI48" s="140"/>
      <c r="AJ48" s="137"/>
      <c r="AK48" s="137"/>
      <c r="AL48" s="16"/>
      <c r="AM48" s="151">
        <f>(X47/U48)*100</f>
        <v>78.92244554351258</v>
      </c>
      <c r="AN48" s="130"/>
      <c r="AO48" s="130"/>
      <c r="AP48" s="130"/>
      <c r="AQ48" s="131"/>
      <c r="AR48" s="127"/>
      <c r="AS48" s="126"/>
      <c r="AT48" s="126"/>
    </row>
    <row r="49" spans="2:46" ht="15.75" thickBot="1"/>
    <row r="50" spans="2:46" ht="16.5" thickBot="1">
      <c r="B50" s="13">
        <v>41499</v>
      </c>
      <c r="C50" s="11" t="s">
        <v>0</v>
      </c>
      <c r="D50" s="15">
        <v>8</v>
      </c>
      <c r="E50" s="2"/>
      <c r="F50" s="7">
        <v>1.5</v>
      </c>
      <c r="G50" s="7">
        <v>0</v>
      </c>
      <c r="H50" s="7">
        <v>0</v>
      </c>
      <c r="I50" s="7">
        <v>0</v>
      </c>
      <c r="J50" s="7">
        <v>0</v>
      </c>
      <c r="K50" s="7">
        <f>SUM(F50:J50)</f>
        <v>1.5</v>
      </c>
      <c r="L50" s="4"/>
      <c r="M50" s="113">
        <v>0</v>
      </c>
      <c r="N50" s="15">
        <v>0</v>
      </c>
      <c r="O50" s="4"/>
      <c r="P50" s="114">
        <f>D50-(M50+N50)</f>
        <v>8</v>
      </c>
      <c r="Q50" s="4"/>
      <c r="R50" s="7" t="s">
        <v>156</v>
      </c>
      <c r="S50" s="115">
        <v>4</v>
      </c>
      <c r="T50" s="116">
        <v>34</v>
      </c>
      <c r="U50" s="50">
        <f>P50*T50</f>
        <v>272</v>
      </c>
      <c r="V50" s="4"/>
      <c r="W50" s="118">
        <v>0</v>
      </c>
      <c r="X50" s="119">
        <v>174</v>
      </c>
      <c r="Y50" s="120">
        <v>185</v>
      </c>
      <c r="Z50" s="118">
        <v>0</v>
      </c>
      <c r="AA50" s="118">
        <v>3</v>
      </c>
      <c r="AB50" s="3"/>
      <c r="AC50" s="29">
        <f>X50*S50</f>
        <v>696</v>
      </c>
      <c r="AD50" s="121">
        <v>11.4</v>
      </c>
      <c r="AE50" s="15">
        <v>4.8630000000000004</v>
      </c>
      <c r="AF50" s="15">
        <v>2.62</v>
      </c>
      <c r="AG50" s="121">
        <f>AD50+AF50</f>
        <v>14.02</v>
      </c>
      <c r="AH50" s="122"/>
      <c r="AI50" s="124">
        <v>1160.55</v>
      </c>
      <c r="AJ50" s="125">
        <f>AC50+AD50+AE50+AF50</f>
        <v>714.88300000000004</v>
      </c>
      <c r="AK50" s="125">
        <f>AI50-AJ50</f>
        <v>445.66699999999992</v>
      </c>
      <c r="AL50" s="3"/>
      <c r="AM50" s="29">
        <f>(X50/U50)*100</f>
        <v>63.970588235294116</v>
      </c>
      <c r="AN50" s="15" t="s">
        <v>134</v>
      </c>
      <c r="AO50" s="50">
        <f>(AD50/(AC50+AD50))*100</f>
        <v>1.6115351993214591</v>
      </c>
      <c r="AP50" s="15">
        <f>(AG50/AC50)*100</f>
        <v>2.014367816091954</v>
      </c>
      <c r="AQ50" s="4"/>
      <c r="AR50" s="113" t="s">
        <v>52</v>
      </c>
      <c r="AS50" s="15" t="s">
        <v>52</v>
      </c>
      <c r="AT50" s="15" t="s">
        <v>52</v>
      </c>
    </row>
    <row r="51" spans="2:46" ht="16.5" thickBot="1">
      <c r="B51" s="14" t="s">
        <v>86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6.5</v>
      </c>
      <c r="Q51" s="4"/>
      <c r="R51" s="127"/>
      <c r="S51" s="129"/>
      <c r="T51" s="130"/>
      <c r="U51" s="150">
        <f>P51*T50</f>
        <v>221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78.733031674208149</v>
      </c>
      <c r="AN51" s="130"/>
      <c r="AO51" s="130"/>
      <c r="AP51" s="130"/>
      <c r="AQ51" s="131"/>
      <c r="AR51" s="127"/>
      <c r="AS51" s="126"/>
      <c r="AT51" s="126"/>
    </row>
    <row r="52" spans="2:46" ht="15.75" thickBot="1"/>
    <row r="53" spans="2:46" ht="16.5" thickBot="1">
      <c r="B53" s="13">
        <v>41500</v>
      </c>
      <c r="C53" s="11" t="s">
        <v>0</v>
      </c>
      <c r="D53" s="15">
        <v>8</v>
      </c>
      <c r="E53" s="2"/>
      <c r="F53" s="7">
        <v>0.8</v>
      </c>
      <c r="G53" s="7">
        <v>0</v>
      </c>
      <c r="H53" s="7">
        <v>0</v>
      </c>
      <c r="I53" s="7">
        <v>0</v>
      </c>
      <c r="J53" s="7">
        <v>0.5</v>
      </c>
      <c r="K53" s="7">
        <f>SUM(F53:J53)</f>
        <v>1.3</v>
      </c>
      <c r="L53" s="4"/>
      <c r="M53" s="113">
        <v>0</v>
      </c>
      <c r="N53" s="15">
        <v>0</v>
      </c>
      <c r="O53" s="4"/>
      <c r="P53" s="114">
        <f>D53-(M53+N53)</f>
        <v>8</v>
      </c>
      <c r="Q53" s="4"/>
      <c r="R53" s="7" t="s">
        <v>156</v>
      </c>
      <c r="S53" s="115">
        <v>4</v>
      </c>
      <c r="T53" s="116">
        <v>34</v>
      </c>
      <c r="U53" s="50">
        <f>P53*T53</f>
        <v>272</v>
      </c>
      <c r="V53" s="4"/>
      <c r="W53" s="118">
        <v>0</v>
      </c>
      <c r="X53" s="119">
        <v>195</v>
      </c>
      <c r="Y53" s="120">
        <v>185</v>
      </c>
      <c r="Z53" s="118">
        <v>0</v>
      </c>
      <c r="AA53" s="118">
        <v>1</v>
      </c>
      <c r="AB53" s="3"/>
      <c r="AC53" s="29">
        <f>X53*S53</f>
        <v>780</v>
      </c>
      <c r="AD53" s="121">
        <v>3.6</v>
      </c>
      <c r="AE53" s="15">
        <v>5.6</v>
      </c>
      <c r="AF53" s="15">
        <v>3.8889999999999998</v>
      </c>
      <c r="AG53" s="121">
        <f>AD53+AF53</f>
        <v>7.4889999999999999</v>
      </c>
      <c r="AH53" s="122"/>
      <c r="AI53" s="124">
        <v>1160.55</v>
      </c>
      <c r="AJ53" s="125">
        <f>AC53+AD53+AE53+AF53</f>
        <v>793.08900000000006</v>
      </c>
      <c r="AK53" s="125">
        <f>AI53-AJ53</f>
        <v>367.4609999999999</v>
      </c>
      <c r="AL53" s="3"/>
      <c r="AM53" s="29">
        <f>(X53/U53)*100</f>
        <v>71.691176470588232</v>
      </c>
      <c r="AN53" s="15" t="s">
        <v>134</v>
      </c>
      <c r="AO53" s="50">
        <f>(AD53/(AC53+AD53))*100</f>
        <v>0.45941807044410415</v>
      </c>
      <c r="AP53" s="15">
        <f>(AG53/AC53)*100</f>
        <v>0.96012820512820507</v>
      </c>
      <c r="AQ53" s="4"/>
      <c r="AR53" s="113" t="s">
        <v>52</v>
      </c>
      <c r="AS53" s="15" t="s">
        <v>52</v>
      </c>
      <c r="AT53" s="15" t="s">
        <v>52</v>
      </c>
    </row>
    <row r="54" spans="2:46" ht="16.5" thickBot="1">
      <c r="B54" s="14" t="s">
        <v>86</v>
      </c>
      <c r="C54" s="12"/>
      <c r="D54" s="12"/>
      <c r="E54" s="2"/>
      <c r="F54" s="8"/>
      <c r="G54" s="8"/>
      <c r="H54" s="8"/>
      <c r="I54" s="8"/>
      <c r="J54" s="8"/>
      <c r="K54" s="8"/>
      <c r="L54" s="4"/>
      <c r="M54" s="127"/>
      <c r="N54" s="126"/>
      <c r="O54" s="4"/>
      <c r="P54" s="149">
        <f>(D53-(K53))-M53-N53</f>
        <v>6.7</v>
      </c>
      <c r="Q54" s="4"/>
      <c r="R54" s="127"/>
      <c r="S54" s="129"/>
      <c r="T54" s="130"/>
      <c r="U54" s="150">
        <f>P54*T53</f>
        <v>227.8</v>
      </c>
      <c r="V54" s="131"/>
      <c r="W54" s="133"/>
      <c r="X54" s="134"/>
      <c r="Y54" s="135"/>
      <c r="Z54" s="133"/>
      <c r="AA54" s="133"/>
      <c r="AB54" s="16"/>
      <c r="AC54" s="136"/>
      <c r="AD54" s="137"/>
      <c r="AE54" s="130"/>
      <c r="AF54" s="130"/>
      <c r="AG54" s="130"/>
      <c r="AH54" s="131"/>
      <c r="AI54" s="140"/>
      <c r="AJ54" s="137"/>
      <c r="AK54" s="137"/>
      <c r="AL54" s="16"/>
      <c r="AM54" s="151">
        <f>(X53/U54)*100</f>
        <v>85.601404741000877</v>
      </c>
      <c r="AN54" s="130"/>
      <c r="AO54" s="130"/>
      <c r="AP54" s="130"/>
      <c r="AQ54" s="131"/>
      <c r="AR54" s="127"/>
      <c r="AS54" s="126"/>
      <c r="AT54" s="126"/>
    </row>
    <row r="55" spans="2:46" ht="15.75" thickBot="1"/>
    <row r="56" spans="2:46" ht="16.5" thickBot="1">
      <c r="B56" s="13">
        <v>41501</v>
      </c>
      <c r="C56" s="11" t="s">
        <v>0</v>
      </c>
      <c r="D56" s="15">
        <v>8</v>
      </c>
      <c r="E56" s="2"/>
      <c r="F56" s="7">
        <v>0.16</v>
      </c>
      <c r="G56" s="7">
        <v>0.25</v>
      </c>
      <c r="H56" s="7">
        <v>0</v>
      </c>
      <c r="I56" s="7">
        <v>0</v>
      </c>
      <c r="J56" s="7">
        <v>2.75</v>
      </c>
      <c r="K56" s="7">
        <f>SUM(F56:J56)</f>
        <v>3.16</v>
      </c>
      <c r="L56" s="4"/>
      <c r="M56" s="113">
        <v>0</v>
      </c>
      <c r="N56" s="15">
        <v>0</v>
      </c>
      <c r="O56" s="4"/>
      <c r="P56" s="114">
        <f>D56-(M56+N56)</f>
        <v>8</v>
      </c>
      <c r="Q56" s="4"/>
      <c r="R56" s="7" t="s">
        <v>156</v>
      </c>
      <c r="S56" s="115">
        <v>4</v>
      </c>
      <c r="T56" s="116">
        <v>34</v>
      </c>
      <c r="U56" s="50">
        <f>P56*T56</f>
        <v>272</v>
      </c>
      <c r="V56" s="4"/>
      <c r="W56" s="118">
        <v>0</v>
      </c>
      <c r="X56" s="119">
        <v>143</v>
      </c>
      <c r="Y56" s="120">
        <v>185</v>
      </c>
      <c r="Z56" s="118">
        <v>0</v>
      </c>
      <c r="AA56" s="118">
        <v>8</v>
      </c>
      <c r="AB56" s="3"/>
      <c r="AC56" s="29">
        <f>X56*S56</f>
        <v>572</v>
      </c>
      <c r="AD56" s="121">
        <v>34.048000000000002</v>
      </c>
      <c r="AE56" s="15">
        <v>1.859</v>
      </c>
      <c r="AF56" s="15">
        <v>0</v>
      </c>
      <c r="AG56" s="121">
        <f>AD56+AF56</f>
        <v>34.048000000000002</v>
      </c>
      <c r="AH56" s="122"/>
      <c r="AI56" s="124">
        <v>1160.55</v>
      </c>
      <c r="AJ56" s="125">
        <f>AC56+AD56+AE56+AF56</f>
        <v>607.90700000000004</v>
      </c>
      <c r="AK56" s="125">
        <f>AI56-AJ56</f>
        <v>552.64299999999992</v>
      </c>
      <c r="AL56" s="3"/>
      <c r="AM56" s="29">
        <f>(X56/U56)*100</f>
        <v>52.57352941176471</v>
      </c>
      <c r="AN56" s="15" t="s">
        <v>134</v>
      </c>
      <c r="AO56" s="50">
        <f>(AD56/(AC56+AD56))*100</f>
        <v>5.6180368551665874</v>
      </c>
      <c r="AP56" s="15">
        <f>(AG56/AC56)*100</f>
        <v>5.9524475524475529</v>
      </c>
      <c r="AQ56" s="4"/>
      <c r="AR56" s="113" t="s">
        <v>52</v>
      </c>
      <c r="AS56" s="15" t="s">
        <v>52</v>
      </c>
      <c r="AT56" s="15" t="s">
        <v>52</v>
      </c>
    </row>
    <row r="57" spans="2:46" ht="16.5" thickBot="1">
      <c r="B57" s="14" t="s">
        <v>200</v>
      </c>
      <c r="C57" s="12"/>
      <c r="D57" s="12"/>
      <c r="E57" s="2"/>
      <c r="F57" s="8"/>
      <c r="G57" s="8"/>
      <c r="H57" s="8"/>
      <c r="I57" s="8"/>
      <c r="J57" s="8"/>
      <c r="K57" s="8"/>
      <c r="L57" s="4"/>
      <c r="M57" s="127"/>
      <c r="N57" s="126"/>
      <c r="O57" s="4"/>
      <c r="P57" s="149">
        <f>(D56-(K56))-M56-N56</f>
        <v>4.84</v>
      </c>
      <c r="Q57" s="4"/>
      <c r="R57" s="127"/>
      <c r="S57" s="129"/>
      <c r="T57" s="130"/>
      <c r="U57" s="150">
        <f>P57*T56</f>
        <v>164.56</v>
      </c>
      <c r="V57" s="131"/>
      <c r="W57" s="133"/>
      <c r="X57" s="134"/>
      <c r="Y57" s="135"/>
      <c r="Z57" s="133"/>
      <c r="AA57" s="133"/>
      <c r="AB57" s="16"/>
      <c r="AC57" s="136"/>
      <c r="AD57" s="137"/>
      <c r="AE57" s="130"/>
      <c r="AF57" s="130"/>
      <c r="AG57" s="130"/>
      <c r="AH57" s="131"/>
      <c r="AI57" s="140"/>
      <c r="AJ57" s="137"/>
      <c r="AK57" s="137"/>
      <c r="AL57" s="16"/>
      <c r="AM57" s="151">
        <f>(X56/U57)*100</f>
        <v>86.898395721925141</v>
      </c>
      <c r="AN57" s="130"/>
      <c r="AO57" s="130"/>
      <c r="AP57" s="130"/>
      <c r="AQ57" s="131"/>
      <c r="AR57" s="127"/>
      <c r="AS57" s="126"/>
      <c r="AT57" s="126"/>
    </row>
    <row r="58" spans="2:46" ht="15.75" thickBot="1"/>
    <row r="59" spans="2:46" ht="16.5" thickBot="1">
      <c r="B59" s="13">
        <v>41508</v>
      </c>
      <c r="C59" s="11" t="s">
        <v>0</v>
      </c>
      <c r="D59" s="15">
        <v>10</v>
      </c>
      <c r="E59" s="2"/>
      <c r="F59" s="7">
        <v>0</v>
      </c>
      <c r="G59" s="7">
        <v>0</v>
      </c>
      <c r="H59" s="7">
        <v>1</v>
      </c>
      <c r="I59" s="7">
        <v>0</v>
      </c>
      <c r="J59" s="7">
        <v>1</v>
      </c>
      <c r="K59" s="7">
        <f>SUM(F59:J59)</f>
        <v>2</v>
      </c>
      <c r="L59" s="4"/>
      <c r="M59" s="113">
        <v>0</v>
      </c>
      <c r="N59" s="15">
        <v>0</v>
      </c>
      <c r="O59" s="4"/>
      <c r="P59" s="114">
        <f>D59-(M59+N59)</f>
        <v>10</v>
      </c>
      <c r="Q59" s="4"/>
      <c r="R59" s="7" t="s">
        <v>156</v>
      </c>
      <c r="S59" s="115">
        <v>4</v>
      </c>
      <c r="T59" s="116">
        <v>34</v>
      </c>
      <c r="U59" s="50">
        <f>P59*T59</f>
        <v>340</v>
      </c>
      <c r="V59" s="4"/>
      <c r="W59" s="118">
        <v>0</v>
      </c>
      <c r="X59" s="119">
        <v>203</v>
      </c>
      <c r="Y59" s="120">
        <v>185</v>
      </c>
      <c r="Z59" s="118">
        <v>0</v>
      </c>
      <c r="AA59" s="118">
        <v>1</v>
      </c>
      <c r="AB59" s="3"/>
      <c r="AC59" s="29">
        <f>X59*S59</f>
        <v>812</v>
      </c>
      <c r="AD59" s="121">
        <v>3.8</v>
      </c>
      <c r="AE59" s="15">
        <v>2.4359999999999999</v>
      </c>
      <c r="AF59" s="15">
        <v>3.9</v>
      </c>
      <c r="AG59" s="121">
        <f>AD59+AF59</f>
        <v>7.6999999999999993</v>
      </c>
      <c r="AH59" s="122"/>
      <c r="AI59" s="124">
        <v>1160.55</v>
      </c>
      <c r="AJ59" s="125">
        <f>AC59+AD59+AE59+AF59</f>
        <v>822.13599999999997</v>
      </c>
      <c r="AK59" s="125">
        <f>AI59-AJ59</f>
        <v>338.41399999999999</v>
      </c>
      <c r="AL59" s="3"/>
      <c r="AM59" s="29">
        <f>(X59/U59)*100</f>
        <v>59.705882352941174</v>
      </c>
      <c r="AN59" s="15" t="s">
        <v>134</v>
      </c>
      <c r="AO59" s="50">
        <f>(AD59/(AC59+AD59))*100</f>
        <v>0.46580044128462861</v>
      </c>
      <c r="AP59" s="15">
        <f>(AG59/AC59)*100</f>
        <v>0.94827586206896552</v>
      </c>
      <c r="AQ59" s="4"/>
      <c r="AR59" s="113" t="s">
        <v>52</v>
      </c>
      <c r="AS59" s="15" t="s">
        <v>52</v>
      </c>
      <c r="AT59" s="15" t="s">
        <v>52</v>
      </c>
    </row>
    <row r="60" spans="2:46" ht="16.5" thickBot="1">
      <c r="B60" s="14" t="s">
        <v>204</v>
      </c>
      <c r="C60" s="12"/>
      <c r="D60" s="12"/>
      <c r="E60" s="2"/>
      <c r="F60" s="8"/>
      <c r="G60" s="8"/>
      <c r="H60" s="8"/>
      <c r="I60" s="8"/>
      <c r="J60" s="8"/>
      <c r="K60" s="8"/>
      <c r="L60" s="4"/>
      <c r="M60" s="127"/>
      <c r="N60" s="126"/>
      <c r="O60" s="4"/>
      <c r="P60" s="149">
        <f>(D59-(K59))-M59-N59</f>
        <v>8</v>
      </c>
      <c r="Q60" s="4"/>
      <c r="R60" s="127"/>
      <c r="S60" s="129"/>
      <c r="T60" s="130"/>
      <c r="U60" s="150">
        <f>P60*T59</f>
        <v>272</v>
      </c>
      <c r="V60" s="131"/>
      <c r="W60" s="133"/>
      <c r="X60" s="134"/>
      <c r="Y60" s="135"/>
      <c r="Z60" s="133"/>
      <c r="AA60" s="133"/>
      <c r="AB60" s="16"/>
      <c r="AC60" s="136"/>
      <c r="AD60" s="137"/>
      <c r="AE60" s="130"/>
      <c r="AF60" s="130"/>
      <c r="AG60" s="130"/>
      <c r="AH60" s="131"/>
      <c r="AI60" s="140"/>
      <c r="AJ60" s="137"/>
      <c r="AK60" s="137"/>
      <c r="AL60" s="16"/>
      <c r="AM60" s="151">
        <f>(X59/U60)*100</f>
        <v>74.632352941176478</v>
      </c>
      <c r="AN60" s="130"/>
      <c r="AO60" s="130"/>
      <c r="AP60" s="130"/>
      <c r="AQ60" s="131"/>
      <c r="AR60" s="127"/>
      <c r="AS60" s="126"/>
      <c r="AT60" s="126"/>
    </row>
    <row r="61" spans="2:46" ht="15.75" thickBot="1"/>
    <row r="62" spans="2:46" ht="16.5" thickBot="1">
      <c r="B62" s="13">
        <v>41509</v>
      </c>
      <c r="C62" s="11" t="s">
        <v>0</v>
      </c>
      <c r="D62" s="15">
        <v>8</v>
      </c>
      <c r="E62" s="2"/>
      <c r="F62" s="7">
        <v>0</v>
      </c>
      <c r="G62" s="7">
        <v>1</v>
      </c>
      <c r="H62" s="7">
        <v>0</v>
      </c>
      <c r="I62" s="7">
        <v>0</v>
      </c>
      <c r="J62" s="7">
        <v>0</v>
      </c>
      <c r="K62" s="7">
        <f>SUM(F62:J62)</f>
        <v>1</v>
      </c>
      <c r="L62" s="4"/>
      <c r="M62" s="113">
        <v>0</v>
      </c>
      <c r="N62" s="15">
        <v>0</v>
      </c>
      <c r="O62" s="4"/>
      <c r="P62" s="114">
        <f>D62-(M62+N62)</f>
        <v>8</v>
      </c>
      <c r="Q62" s="4"/>
      <c r="R62" s="7" t="s">
        <v>156</v>
      </c>
      <c r="S62" s="115">
        <v>4</v>
      </c>
      <c r="T62" s="116">
        <v>34</v>
      </c>
      <c r="U62" s="50">
        <f>P62*T62</f>
        <v>272</v>
      </c>
      <c r="V62" s="4"/>
      <c r="W62" s="118">
        <v>0</v>
      </c>
      <c r="X62" s="119">
        <v>237</v>
      </c>
      <c r="Y62" s="120">
        <v>185</v>
      </c>
      <c r="Z62" s="118">
        <v>0</v>
      </c>
      <c r="AA62" s="118">
        <v>4</v>
      </c>
      <c r="AB62" s="3"/>
      <c r="AC62" s="29">
        <f>X62*S62</f>
        <v>948</v>
      </c>
      <c r="AD62" s="121">
        <v>15.55</v>
      </c>
      <c r="AE62" s="15">
        <v>3.81</v>
      </c>
      <c r="AF62" s="15">
        <v>3.25</v>
      </c>
      <c r="AG62" s="121">
        <f>AD62+AF62</f>
        <v>18.8</v>
      </c>
      <c r="AH62" s="122"/>
      <c r="AI62" s="124">
        <v>1160.55</v>
      </c>
      <c r="AJ62" s="125">
        <f>AC62+AD62+AE62+AF62</f>
        <v>970.6099999999999</v>
      </c>
      <c r="AK62" s="125">
        <f>AI62-AJ62</f>
        <v>189.94000000000005</v>
      </c>
      <c r="AL62" s="3"/>
      <c r="AM62" s="29">
        <f>(X62/U62)*100</f>
        <v>87.132352941176478</v>
      </c>
      <c r="AN62" s="15" t="s">
        <v>134</v>
      </c>
      <c r="AO62" s="50">
        <f>(AD62/(AC62+AD62))*100</f>
        <v>1.6138238804421154</v>
      </c>
      <c r="AP62" s="15">
        <f>(AG62/AC62)*100</f>
        <v>1.9831223628691983</v>
      </c>
      <c r="AQ62" s="4"/>
      <c r="AR62" s="113" t="s">
        <v>52</v>
      </c>
      <c r="AS62" s="15" t="s">
        <v>52</v>
      </c>
      <c r="AT62" s="15" t="s">
        <v>52</v>
      </c>
    </row>
    <row r="63" spans="2:46" ht="16.5" thickBot="1">
      <c r="B63" s="14" t="s">
        <v>200</v>
      </c>
      <c r="C63" s="12"/>
      <c r="D63" s="12"/>
      <c r="E63" s="2"/>
      <c r="F63" s="8"/>
      <c r="G63" s="8"/>
      <c r="H63" s="8"/>
      <c r="I63" s="8"/>
      <c r="J63" s="8"/>
      <c r="K63" s="8"/>
      <c r="L63" s="4"/>
      <c r="M63" s="127"/>
      <c r="N63" s="126"/>
      <c r="O63" s="4"/>
      <c r="P63" s="149">
        <f>(D62-(K62))-M62-N62</f>
        <v>7</v>
      </c>
      <c r="Q63" s="4"/>
      <c r="R63" s="127"/>
      <c r="S63" s="129"/>
      <c r="T63" s="130"/>
      <c r="U63" s="150">
        <f>P63*T62</f>
        <v>238</v>
      </c>
      <c r="V63" s="131"/>
      <c r="W63" s="133"/>
      <c r="X63" s="134"/>
      <c r="Y63" s="135"/>
      <c r="Z63" s="133"/>
      <c r="AA63" s="133"/>
      <c r="AB63" s="16"/>
      <c r="AC63" s="136"/>
      <c r="AD63" s="137"/>
      <c r="AE63" s="130"/>
      <c r="AF63" s="130"/>
      <c r="AG63" s="130"/>
      <c r="AH63" s="131"/>
      <c r="AI63" s="140"/>
      <c r="AJ63" s="137"/>
      <c r="AK63" s="137"/>
      <c r="AL63" s="16"/>
      <c r="AM63" s="151">
        <f>(X62/U63)*100</f>
        <v>99.579831932773118</v>
      </c>
      <c r="AN63" s="130"/>
      <c r="AO63" s="130"/>
      <c r="AP63" s="130"/>
      <c r="AQ63" s="131"/>
      <c r="AR63" s="127"/>
      <c r="AS63" s="126"/>
      <c r="AT63" s="126"/>
    </row>
    <row r="64" spans="2:46" ht="15.75" thickBot="1"/>
    <row r="65" spans="2:46" ht="16.5" thickBot="1">
      <c r="B65" s="13">
        <v>41512</v>
      </c>
      <c r="C65" s="11" t="s">
        <v>0</v>
      </c>
      <c r="D65" s="15">
        <v>10</v>
      </c>
      <c r="E65" s="2"/>
      <c r="F65" s="7">
        <v>1</v>
      </c>
      <c r="G65" s="7">
        <v>0.75</v>
      </c>
      <c r="H65" s="7">
        <v>0.5</v>
      </c>
      <c r="I65" s="7">
        <v>0</v>
      </c>
      <c r="J65" s="7">
        <v>0</v>
      </c>
      <c r="K65" s="7">
        <f>SUM(F65:J65)</f>
        <v>2.25</v>
      </c>
      <c r="L65" s="4"/>
      <c r="M65" s="113">
        <v>0</v>
      </c>
      <c r="N65" s="15">
        <v>0</v>
      </c>
      <c r="O65" s="4"/>
      <c r="P65" s="114">
        <f>D65-(M65+N65)</f>
        <v>10</v>
      </c>
      <c r="Q65" s="4"/>
      <c r="R65" s="7" t="s">
        <v>156</v>
      </c>
      <c r="S65" s="115">
        <v>4</v>
      </c>
      <c r="T65" s="116">
        <v>34</v>
      </c>
      <c r="U65" s="50">
        <f>P65*T65</f>
        <v>340</v>
      </c>
      <c r="V65" s="4"/>
      <c r="W65" s="118">
        <v>0</v>
      </c>
      <c r="X65" s="119">
        <v>187</v>
      </c>
      <c r="Y65" s="120">
        <v>185</v>
      </c>
      <c r="Z65" s="118">
        <v>0</v>
      </c>
      <c r="AA65" s="118">
        <v>3</v>
      </c>
      <c r="AB65" s="3"/>
      <c r="AC65" s="29">
        <f>X65*S65</f>
        <v>748</v>
      </c>
      <c r="AD65" s="121">
        <v>11</v>
      </c>
      <c r="AE65" s="15">
        <v>2.4</v>
      </c>
      <c r="AF65" s="15">
        <v>7.4</v>
      </c>
      <c r="AG65" s="121">
        <f>AD65+AF65</f>
        <v>18.399999999999999</v>
      </c>
      <c r="AH65" s="122"/>
      <c r="AI65" s="124">
        <v>1160.55</v>
      </c>
      <c r="AJ65" s="125">
        <f>AC65+AD65+AE65+AF65</f>
        <v>768.8</v>
      </c>
      <c r="AK65" s="125">
        <f>AI65-AJ65</f>
        <v>391.75</v>
      </c>
      <c r="AL65" s="3"/>
      <c r="AM65" s="29">
        <f>(X65/U65)*100</f>
        <v>55.000000000000007</v>
      </c>
      <c r="AN65" s="15" t="s">
        <v>134</v>
      </c>
      <c r="AO65" s="50">
        <f>(AD65/(AC65+AD65))*100</f>
        <v>1.4492753623188406</v>
      </c>
      <c r="AP65" s="15">
        <f>(AG65/AC65)*100</f>
        <v>2.4598930481283423</v>
      </c>
      <c r="AQ65" s="4"/>
      <c r="AR65" s="113" t="s">
        <v>52</v>
      </c>
      <c r="AS65" s="15" t="s">
        <v>52</v>
      </c>
      <c r="AT65" s="15" t="s">
        <v>52</v>
      </c>
    </row>
    <row r="66" spans="2:46" ht="16.5" thickBot="1">
      <c r="B66" s="14" t="s">
        <v>136</v>
      </c>
      <c r="C66" s="12"/>
      <c r="D66" s="12"/>
      <c r="E66" s="2"/>
      <c r="F66" s="8"/>
      <c r="G66" s="8"/>
      <c r="H66" s="8"/>
      <c r="I66" s="8"/>
      <c r="J66" s="8"/>
      <c r="K66" s="8"/>
      <c r="L66" s="4"/>
      <c r="M66" s="127"/>
      <c r="N66" s="126"/>
      <c r="O66" s="4"/>
      <c r="P66" s="149">
        <f>(D65-(K65))-M65-N65</f>
        <v>7.75</v>
      </c>
      <c r="Q66" s="4"/>
      <c r="R66" s="127"/>
      <c r="S66" s="129"/>
      <c r="T66" s="130"/>
      <c r="U66" s="150">
        <f>P66*T65</f>
        <v>263.5</v>
      </c>
      <c r="V66" s="131"/>
      <c r="W66" s="133"/>
      <c r="X66" s="134"/>
      <c r="Y66" s="135"/>
      <c r="Z66" s="133"/>
      <c r="AA66" s="133"/>
      <c r="AB66" s="16"/>
      <c r="AC66" s="136"/>
      <c r="AD66" s="137"/>
      <c r="AE66" s="130"/>
      <c r="AF66" s="130"/>
      <c r="AG66" s="130"/>
      <c r="AH66" s="131"/>
      <c r="AI66" s="140"/>
      <c r="AJ66" s="137"/>
      <c r="AK66" s="137"/>
      <c r="AL66" s="16"/>
      <c r="AM66" s="151">
        <f>(X65/U66)*100</f>
        <v>70.967741935483872</v>
      </c>
      <c r="AN66" s="130"/>
      <c r="AO66" s="130"/>
      <c r="AP66" s="130"/>
      <c r="AQ66" s="131"/>
      <c r="AR66" s="127"/>
      <c r="AS66" s="126"/>
      <c r="AT66" s="126"/>
    </row>
    <row r="67" spans="2:46" ht="15.75" thickBot="1"/>
    <row r="68" spans="2:46" ht="16.5" thickBot="1">
      <c r="B68" s="13">
        <v>41513</v>
      </c>
      <c r="C68" s="11" t="s">
        <v>0</v>
      </c>
      <c r="D68" s="15">
        <v>7</v>
      </c>
      <c r="E68" s="2"/>
      <c r="F68" s="7">
        <v>0.5</v>
      </c>
      <c r="G68" s="7">
        <v>0.26</v>
      </c>
      <c r="H68" s="7">
        <v>0.5</v>
      </c>
      <c r="I68" s="7">
        <v>0</v>
      </c>
      <c r="J68" s="7">
        <v>0</v>
      </c>
      <c r="K68" s="7">
        <f>SUM(F68:J68)</f>
        <v>1.26</v>
      </c>
      <c r="L68" s="4"/>
      <c r="M68" s="113">
        <v>0</v>
      </c>
      <c r="N68" s="15">
        <v>0</v>
      </c>
      <c r="O68" s="4"/>
      <c r="P68" s="114">
        <f>D68-(M68+N68)</f>
        <v>7</v>
      </c>
      <c r="Q68" s="4"/>
      <c r="R68" s="7" t="s">
        <v>156</v>
      </c>
      <c r="S68" s="115">
        <v>4</v>
      </c>
      <c r="T68" s="116">
        <v>34</v>
      </c>
      <c r="U68" s="50">
        <f>P68*T68</f>
        <v>238</v>
      </c>
      <c r="V68" s="4"/>
      <c r="W68" s="118">
        <v>0</v>
      </c>
      <c r="X68" s="119">
        <v>131</v>
      </c>
      <c r="Y68" s="120">
        <v>185</v>
      </c>
      <c r="Z68" s="118">
        <v>0</v>
      </c>
      <c r="AA68" s="118">
        <v>5</v>
      </c>
      <c r="AB68" s="3"/>
      <c r="AC68" s="29">
        <f>X68*S68</f>
        <v>524</v>
      </c>
      <c r="AD68" s="121">
        <v>19.440000000000001</v>
      </c>
      <c r="AE68" s="15">
        <v>1.7</v>
      </c>
      <c r="AF68" s="15">
        <v>19.440000000000001</v>
      </c>
      <c r="AG68" s="121">
        <f>AD68+AF68</f>
        <v>38.880000000000003</v>
      </c>
      <c r="AH68" s="122"/>
      <c r="AI68" s="124">
        <v>1160.55</v>
      </c>
      <c r="AJ68" s="125">
        <f>AC68+AD68+AE68+AF68</f>
        <v>564.58000000000015</v>
      </c>
      <c r="AK68" s="125">
        <f>AI68-AJ68</f>
        <v>595.9699999999998</v>
      </c>
      <c r="AL68" s="3"/>
      <c r="AM68" s="29">
        <f>(X68/U68)*100</f>
        <v>55.042016806722692</v>
      </c>
      <c r="AN68" s="15" t="s">
        <v>134</v>
      </c>
      <c r="AO68" s="50">
        <f>(AD68/(AC68+AD68))*100</f>
        <v>3.5772118357132343</v>
      </c>
      <c r="AP68" s="15">
        <f>(AG68/AC68)*100</f>
        <v>7.4198473282442752</v>
      </c>
      <c r="AQ68" s="4"/>
      <c r="AR68" s="113" t="s">
        <v>52</v>
      </c>
      <c r="AS68" s="15" t="s">
        <v>52</v>
      </c>
      <c r="AT68" s="15" t="s">
        <v>52</v>
      </c>
    </row>
    <row r="69" spans="2:46" ht="16.5" thickBot="1">
      <c r="B69" s="14" t="s">
        <v>200</v>
      </c>
      <c r="C69" s="12"/>
      <c r="D69" s="12"/>
      <c r="E69" s="2"/>
      <c r="F69" s="8"/>
      <c r="G69" s="8"/>
      <c r="H69" s="8"/>
      <c r="I69" s="8"/>
      <c r="J69" s="8"/>
      <c r="K69" s="8"/>
      <c r="L69" s="4"/>
      <c r="M69" s="127"/>
      <c r="N69" s="126"/>
      <c r="O69" s="4"/>
      <c r="P69" s="149">
        <f>(D68-(K68))-M68-N68</f>
        <v>5.74</v>
      </c>
      <c r="Q69" s="4"/>
      <c r="R69" s="127"/>
      <c r="S69" s="129"/>
      <c r="T69" s="130"/>
      <c r="U69" s="150">
        <f>P69*T68</f>
        <v>195.16</v>
      </c>
      <c r="V69" s="131"/>
      <c r="W69" s="133"/>
      <c r="X69" s="134"/>
      <c r="Y69" s="135"/>
      <c r="Z69" s="133"/>
      <c r="AA69" s="133"/>
      <c r="AB69" s="16"/>
      <c r="AC69" s="136"/>
      <c r="AD69" s="137"/>
      <c r="AE69" s="130"/>
      <c r="AF69" s="130"/>
      <c r="AG69" s="130"/>
      <c r="AH69" s="131"/>
      <c r="AI69" s="140"/>
      <c r="AJ69" s="137"/>
      <c r="AK69" s="137"/>
      <c r="AL69" s="16"/>
      <c r="AM69" s="151">
        <f>(X68/U69)*100</f>
        <v>67.124410739905713</v>
      </c>
      <c r="AN69" s="130"/>
      <c r="AO69" s="130"/>
      <c r="AP69" s="130"/>
      <c r="AQ69" s="131"/>
      <c r="AR69" s="127"/>
      <c r="AS69" s="126"/>
      <c r="AT69" s="126"/>
    </row>
    <row r="70" spans="2:46" ht="15.75" thickBot="1"/>
    <row r="71" spans="2:46" ht="16.5" thickBot="1">
      <c r="B71" s="13">
        <v>41514</v>
      </c>
      <c r="C71" s="11" t="s">
        <v>0</v>
      </c>
      <c r="D71" s="15">
        <v>10</v>
      </c>
      <c r="E71" s="2"/>
      <c r="F71" s="7">
        <v>1</v>
      </c>
      <c r="G71" s="7">
        <v>0</v>
      </c>
      <c r="H71" s="7">
        <v>6</v>
      </c>
      <c r="I71" s="7">
        <v>0</v>
      </c>
      <c r="J71" s="7">
        <v>0</v>
      </c>
      <c r="K71" s="7">
        <f>SUM(F71:J71)</f>
        <v>7</v>
      </c>
      <c r="L71" s="4"/>
      <c r="M71" s="113">
        <v>0</v>
      </c>
      <c r="N71" s="15">
        <v>0</v>
      </c>
      <c r="O71" s="4"/>
      <c r="P71" s="114">
        <f>D71-(M71+N71)</f>
        <v>10</v>
      </c>
      <c r="Q71" s="4"/>
      <c r="R71" s="7" t="s">
        <v>156</v>
      </c>
      <c r="S71" s="115">
        <v>4</v>
      </c>
      <c r="T71" s="116">
        <v>34</v>
      </c>
      <c r="U71" s="50">
        <f>P71*T71</f>
        <v>340</v>
      </c>
      <c r="V71" s="4"/>
      <c r="W71" s="118">
        <v>0</v>
      </c>
      <c r="X71" s="119">
        <v>82</v>
      </c>
      <c r="Y71" s="120">
        <v>185</v>
      </c>
      <c r="Z71" s="118">
        <v>0</v>
      </c>
      <c r="AA71" s="118">
        <v>9</v>
      </c>
      <c r="AB71" s="3"/>
      <c r="AC71" s="29">
        <f>X71*S71</f>
        <v>328</v>
      </c>
      <c r="AD71" s="121">
        <v>25.04</v>
      </c>
      <c r="AE71" s="15">
        <v>3.7</v>
      </c>
      <c r="AF71" s="15">
        <v>1.0660000000000001</v>
      </c>
      <c r="AG71" s="121">
        <f>AD71+AF71</f>
        <v>26.105999999999998</v>
      </c>
      <c r="AH71" s="122"/>
      <c r="AI71" s="124">
        <v>1160.55</v>
      </c>
      <c r="AJ71" s="125">
        <f>AC71+AD71+AE71+AF71</f>
        <v>357.80599999999998</v>
      </c>
      <c r="AK71" s="125">
        <f>AI71-AJ71</f>
        <v>802.74399999999991</v>
      </c>
      <c r="AL71" s="3"/>
      <c r="AM71" s="29">
        <f>(X71/U71)*100</f>
        <v>24.117647058823529</v>
      </c>
      <c r="AN71" s="15" t="s">
        <v>134</v>
      </c>
      <c r="AO71" s="50">
        <f>(AD71/(AC71+AD71))*100</f>
        <v>7.0926807160661669</v>
      </c>
      <c r="AP71" s="15">
        <f>(AG71/AC71)*100</f>
        <v>7.9591463414634136</v>
      </c>
      <c r="AQ71" s="4"/>
      <c r="AR71" s="113" t="s">
        <v>52</v>
      </c>
      <c r="AS71" s="15" t="s">
        <v>52</v>
      </c>
      <c r="AT71" s="15" t="s">
        <v>52</v>
      </c>
    </row>
    <row r="72" spans="2:46" ht="16.5" thickBot="1">
      <c r="B72" s="14" t="s">
        <v>86</v>
      </c>
      <c r="C72" s="12"/>
      <c r="D72" s="12"/>
      <c r="E72" s="2"/>
      <c r="F72" s="8"/>
      <c r="G72" s="8"/>
      <c r="H72" s="8"/>
      <c r="I72" s="8"/>
      <c r="J72" s="8"/>
      <c r="K72" s="8"/>
      <c r="L72" s="4"/>
      <c r="M72" s="127"/>
      <c r="N72" s="126"/>
      <c r="O72" s="4"/>
      <c r="P72" s="149">
        <f>(D71-(K71))-M71-N71</f>
        <v>3</v>
      </c>
      <c r="Q72" s="4"/>
      <c r="R72" s="127"/>
      <c r="S72" s="129"/>
      <c r="T72" s="130"/>
      <c r="U72" s="150">
        <f>P72*T71</f>
        <v>102</v>
      </c>
      <c r="V72" s="131"/>
      <c r="W72" s="133"/>
      <c r="X72" s="134"/>
      <c r="Y72" s="135"/>
      <c r="Z72" s="133"/>
      <c r="AA72" s="133"/>
      <c r="AB72" s="16"/>
      <c r="AC72" s="136"/>
      <c r="AD72" s="137"/>
      <c r="AE72" s="130"/>
      <c r="AF72" s="130"/>
      <c r="AG72" s="130"/>
      <c r="AH72" s="131"/>
      <c r="AI72" s="140"/>
      <c r="AJ72" s="137"/>
      <c r="AK72" s="137"/>
      <c r="AL72" s="16"/>
      <c r="AM72" s="151">
        <f>(X71/U72)*100</f>
        <v>80.392156862745097</v>
      </c>
      <c r="AN72" s="130"/>
      <c r="AO72" s="130"/>
      <c r="AP72" s="130"/>
      <c r="AQ72" s="131"/>
      <c r="AR72" s="127"/>
      <c r="AS72" s="126"/>
      <c r="AT72" s="126"/>
    </row>
    <row r="73" spans="2:46" ht="15.75">
      <c r="B73" s="30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02"/>
      <c r="Q73" s="3"/>
      <c r="R73" s="3"/>
      <c r="S73" s="303"/>
      <c r="T73" s="16"/>
      <c r="U73" s="304"/>
      <c r="V73" s="16"/>
      <c r="W73" s="135"/>
      <c r="X73" s="305"/>
      <c r="Y73" s="135"/>
      <c r="Z73" s="135"/>
      <c r="AA73" s="135"/>
      <c r="AB73" s="16"/>
      <c r="AC73" s="186"/>
      <c r="AD73" s="306"/>
      <c r="AE73" s="16"/>
      <c r="AF73" s="16"/>
      <c r="AG73" s="16"/>
      <c r="AH73" s="16"/>
      <c r="AI73" s="306"/>
      <c r="AJ73" s="306"/>
      <c r="AK73" s="306"/>
      <c r="AL73" s="16"/>
      <c r="AM73" s="304"/>
      <c r="AN73" s="16"/>
      <c r="AO73" s="16"/>
      <c r="AP73" s="16"/>
      <c r="AQ73" s="16"/>
      <c r="AR73" s="3"/>
      <c r="AS73" s="3"/>
      <c r="AT73" s="3"/>
    </row>
    <row r="74" spans="2:46" ht="15.75" thickBot="1">
      <c r="B74" s="262" t="s">
        <v>162</v>
      </c>
    </row>
    <row r="75" spans="2:46" ht="16.5" customHeight="1">
      <c r="B75" s="223" t="s">
        <v>32</v>
      </c>
      <c r="C75" s="224" t="s">
        <v>1</v>
      </c>
      <c r="D75" s="225" t="s">
        <v>1</v>
      </c>
      <c r="E75" s="226"/>
      <c r="F75" s="664" t="s">
        <v>12</v>
      </c>
      <c r="G75" s="665"/>
      <c r="H75" s="665"/>
      <c r="I75" s="665"/>
      <c r="J75" s="665"/>
      <c r="K75" s="666"/>
      <c r="L75" s="168"/>
      <c r="M75" s="667" t="s">
        <v>33</v>
      </c>
      <c r="N75" s="668"/>
      <c r="O75" s="168"/>
      <c r="P75" s="168" t="s">
        <v>10</v>
      </c>
      <c r="Q75" s="226"/>
      <c r="R75" s="168" t="s">
        <v>122</v>
      </c>
      <c r="S75" s="309"/>
      <c r="T75" s="168" t="s">
        <v>29</v>
      </c>
      <c r="U75" s="168" t="s">
        <v>14</v>
      </c>
      <c r="V75" s="226" t="s">
        <v>9</v>
      </c>
      <c r="W75" s="311" t="s">
        <v>198</v>
      </c>
      <c r="X75" s="227" t="s">
        <v>14</v>
      </c>
      <c r="Y75" s="310"/>
      <c r="Z75" s="311" t="s">
        <v>113</v>
      </c>
      <c r="AA75" s="229" t="s">
        <v>43</v>
      </c>
      <c r="AB75" s="226"/>
      <c r="AC75" s="230" t="s">
        <v>38</v>
      </c>
      <c r="AD75" s="231"/>
      <c r="AE75" s="226"/>
      <c r="AF75" s="232"/>
      <c r="AG75" s="168" t="s">
        <v>11</v>
      </c>
      <c r="AH75" s="226"/>
      <c r="AI75" s="658" t="s">
        <v>39</v>
      </c>
      <c r="AJ75" s="659"/>
      <c r="AK75" s="660"/>
      <c r="AL75" s="226"/>
      <c r="AM75" s="168" t="s">
        <v>22</v>
      </c>
      <c r="AN75" s="168" t="s">
        <v>22</v>
      </c>
      <c r="AO75" s="168" t="s">
        <v>20</v>
      </c>
      <c r="AP75" s="168" t="s">
        <v>20</v>
      </c>
      <c r="AQ75" s="226"/>
      <c r="AR75" s="168" t="s">
        <v>22</v>
      </c>
      <c r="AS75" s="168" t="s">
        <v>9</v>
      </c>
      <c r="AT75" s="233" t="s">
        <v>9</v>
      </c>
    </row>
    <row r="76" spans="2:46" ht="16.5" customHeight="1" thickBot="1">
      <c r="B76" s="234" t="s">
        <v>9</v>
      </c>
      <c r="C76" s="189" t="s">
        <v>9</v>
      </c>
      <c r="D76" s="235" t="s">
        <v>10</v>
      </c>
      <c r="E76" s="236"/>
      <c r="F76" s="237" t="s">
        <v>3</v>
      </c>
      <c r="G76" s="237" t="s">
        <v>4</v>
      </c>
      <c r="H76" s="237" t="s">
        <v>5</v>
      </c>
      <c r="I76" s="237" t="s">
        <v>6</v>
      </c>
      <c r="J76" s="237" t="s">
        <v>8</v>
      </c>
      <c r="K76" s="237" t="s">
        <v>11</v>
      </c>
      <c r="L76" s="189"/>
      <c r="M76" s="238" t="s">
        <v>10</v>
      </c>
      <c r="N76" s="239" t="s">
        <v>116</v>
      </c>
      <c r="O76" s="189"/>
      <c r="P76" s="189" t="s">
        <v>2</v>
      </c>
      <c r="Q76" s="236"/>
      <c r="R76" s="189" t="s">
        <v>125</v>
      </c>
      <c r="S76" s="189" t="s">
        <v>34</v>
      </c>
      <c r="T76" s="189" t="s">
        <v>46</v>
      </c>
      <c r="U76" s="189" t="s">
        <v>16</v>
      </c>
      <c r="V76" s="236" t="s">
        <v>9</v>
      </c>
      <c r="W76" s="308"/>
      <c r="X76" s="238" t="s">
        <v>11</v>
      </c>
      <c r="Y76" s="307"/>
      <c r="Z76" s="308"/>
      <c r="AA76" s="183" t="s">
        <v>129</v>
      </c>
      <c r="AB76" s="236"/>
      <c r="AC76" s="242" t="s">
        <v>23</v>
      </c>
      <c r="AD76" s="243" t="s">
        <v>18</v>
      </c>
      <c r="AE76" s="242" t="s">
        <v>25</v>
      </c>
      <c r="AF76" s="242" t="s">
        <v>26</v>
      </c>
      <c r="AG76" s="189" t="s">
        <v>30</v>
      </c>
      <c r="AH76" s="236"/>
      <c r="AI76" s="244" t="s">
        <v>130</v>
      </c>
      <c r="AJ76" s="236" t="s">
        <v>201</v>
      </c>
      <c r="AK76" s="240"/>
      <c r="AL76" s="236"/>
      <c r="AM76" s="189" t="s">
        <v>14</v>
      </c>
      <c r="AN76" s="189" t="s">
        <v>14</v>
      </c>
      <c r="AO76" s="189" t="s">
        <v>27</v>
      </c>
      <c r="AP76" s="189" t="s">
        <v>28</v>
      </c>
      <c r="AQ76" s="236"/>
      <c r="AR76" s="189" t="s">
        <v>14</v>
      </c>
      <c r="AS76" s="189" t="s">
        <v>27</v>
      </c>
      <c r="AT76" s="235" t="s">
        <v>28</v>
      </c>
    </row>
    <row r="77" spans="2:46" ht="15.75" thickBot="1">
      <c r="B77" s="245"/>
      <c r="C77" s="213"/>
      <c r="D77" s="246" t="s">
        <v>9</v>
      </c>
      <c r="E77" s="247"/>
      <c r="F77" s="248"/>
      <c r="G77" s="248"/>
      <c r="H77" s="248"/>
      <c r="I77" s="248" t="s">
        <v>7</v>
      </c>
      <c r="J77" s="248"/>
      <c r="K77" s="248"/>
      <c r="L77" s="213"/>
      <c r="M77" s="249" t="s">
        <v>15</v>
      </c>
      <c r="N77" s="248" t="s">
        <v>132</v>
      </c>
      <c r="O77" s="213"/>
      <c r="P77" s="213" t="s">
        <v>9</v>
      </c>
      <c r="Q77" s="247"/>
      <c r="R77" s="213"/>
      <c r="S77" s="213"/>
      <c r="T77" s="213" t="s">
        <v>13</v>
      </c>
      <c r="U77" s="213" t="s">
        <v>17</v>
      </c>
      <c r="V77" s="247"/>
      <c r="W77" s="252" t="s">
        <v>19</v>
      </c>
      <c r="X77" s="250"/>
      <c r="Y77" s="247"/>
      <c r="Z77" s="255" t="s">
        <v>19</v>
      </c>
      <c r="AA77" s="256" t="s">
        <v>19</v>
      </c>
      <c r="AB77" s="247"/>
      <c r="AC77" s="213" t="s">
        <v>24</v>
      </c>
      <c r="AD77" s="257" t="s">
        <v>24</v>
      </c>
      <c r="AE77" s="213" t="s">
        <v>24</v>
      </c>
      <c r="AF77" s="213" t="s">
        <v>24</v>
      </c>
      <c r="AG77" s="213" t="s">
        <v>24</v>
      </c>
      <c r="AH77" s="247"/>
      <c r="AI77" s="258" t="s">
        <v>36</v>
      </c>
      <c r="AJ77" s="259" t="s">
        <v>35</v>
      </c>
      <c r="AK77" s="251" t="s">
        <v>37</v>
      </c>
      <c r="AL77" s="247"/>
      <c r="AM77" s="213" t="s">
        <v>20</v>
      </c>
      <c r="AN77" s="213" t="s">
        <v>20</v>
      </c>
      <c r="AO77" s="213"/>
      <c r="AP77" s="213"/>
      <c r="AQ77" s="247"/>
      <c r="AR77" s="260">
        <v>1</v>
      </c>
      <c r="AS77" s="261">
        <v>0</v>
      </c>
      <c r="AT77" s="246" t="s">
        <v>31</v>
      </c>
    </row>
    <row r="78" spans="2:46">
      <c r="F78">
        <f t="shared" ref="F78:K78" si="0">F11+F14+F17+F20+F23+F26+F29+F32+F35+F38+F41+F44+F47+F50+F53+F56+F59+F62+F65+F68+F71</f>
        <v>14.16</v>
      </c>
      <c r="G78">
        <f t="shared" si="0"/>
        <v>6.17</v>
      </c>
      <c r="H78">
        <f t="shared" si="0"/>
        <v>12.82</v>
      </c>
      <c r="I78">
        <f t="shared" si="0"/>
        <v>0.5</v>
      </c>
      <c r="J78">
        <f t="shared" si="0"/>
        <v>4.25</v>
      </c>
      <c r="K78">
        <f t="shared" si="0"/>
        <v>37.900000000000006</v>
      </c>
      <c r="M78">
        <f>M11+M14+M17+M20+M23+M26+M29+M32+M35+M38+M41+M44+M47+M50+M53+M56+M59+M62+M65+M68+M71</f>
        <v>10</v>
      </c>
      <c r="N78">
        <f>N11+N14+N17+N20+N23+N26+N29+N32+N35+N38+N41+N44+N47+N50+N53+N56+N59+N62+N65+N68+N71</f>
        <v>0</v>
      </c>
      <c r="P78">
        <f>P12+P15+P18+P21+P24+P27+P30+P33+P36+P39+P42+P45+P48+P51+P54+P57+P60+P63+P66++P69+P72</f>
        <v>123.10000000000001</v>
      </c>
      <c r="AC78">
        <f>AC11+AC14+AC17+AC20+AC23+AC26+AC29+AC32+AC35+AC38+AC41+AC44+AC47+AC50+AC53+AC56+AC59+AC62+AC65+AC68+AC71</f>
        <v>13992</v>
      </c>
      <c r="AD78">
        <f>AD11+AD14+AD17+AD20+AD23+AD26+AD29+AD32+AD35+AD38+AD41+AD44+AD47+AD50+AD53+AD56+AD59+AD62+AD65+AD68+AD71</f>
        <v>198.84700000000001</v>
      </c>
      <c r="AE78">
        <f>AE11+AE14+AE17+AE20+AE23+AE26+AE29+AE32+AE35+AE38+AE41+AE44+AE47+AE50+AE53+AE56+AE59+AE62+AE65+AE68+AE71</f>
        <v>67.122</v>
      </c>
      <c r="AF78">
        <f>AF11+AF14+AF17+AF20+AF23+AF26+AF29+AF32+AF35+AF38+AF41+AF44+AF47+AF50+AF53+AF56+AF59+AF62+AF65+AF68+AF71</f>
        <v>64.344999999999999</v>
      </c>
      <c r="AG78">
        <f>AG11+AG14+AG17+AG20+AG23+AG26+AG29+AG32+AG35+AG38+AG41+AG44+AG47+AG50+AG53+AG56+AG59+AG62+AG65+AG68+AG71</f>
        <v>263.19200000000001</v>
      </c>
    </row>
  </sheetData>
  <mergeCells count="8">
    <mergeCell ref="F75:K75"/>
    <mergeCell ref="M75:N75"/>
    <mergeCell ref="AI75:AK75"/>
    <mergeCell ref="I2:Y2"/>
    <mergeCell ref="AR6:AT6"/>
    <mergeCell ref="F8:K8"/>
    <mergeCell ref="M8:N8"/>
    <mergeCell ref="AI8:AK8"/>
  </mergeCells>
  <conditionalFormatting sqref="AR14:AT15">
    <cfRule type="containsText" dxfId="301" priority="67" operator="containsText" text="Si">
      <formula>NOT(ISERROR(SEARCH("Si",AR14)))</formula>
    </cfRule>
    <cfRule type="containsText" dxfId="300" priority="68" operator="containsText" text="No">
      <formula>NOT(ISERROR(SEARCH("No",AR14)))</formula>
    </cfRule>
  </conditionalFormatting>
  <conditionalFormatting sqref="AR20:AT21">
    <cfRule type="containsText" dxfId="299" priority="39" operator="containsText" text="Si">
      <formula>NOT(ISERROR(SEARCH("Si",AR20)))</formula>
    </cfRule>
    <cfRule type="containsText" dxfId="298" priority="40" operator="containsText" text="No">
      <formula>NOT(ISERROR(SEARCH("No",AR20)))</formula>
    </cfRule>
  </conditionalFormatting>
  <conditionalFormatting sqref="AR11:AT12">
    <cfRule type="containsText" dxfId="297" priority="37" operator="containsText" text="Si">
      <formula>NOT(ISERROR(SEARCH("Si",AR11)))</formula>
    </cfRule>
    <cfRule type="containsText" dxfId="296" priority="38" operator="containsText" text="No">
      <formula>NOT(ISERROR(SEARCH("No",AR11)))</formula>
    </cfRule>
  </conditionalFormatting>
  <conditionalFormatting sqref="AR17:AT18">
    <cfRule type="containsText" dxfId="295" priority="35" operator="containsText" text="Si">
      <formula>NOT(ISERROR(SEARCH("Si",AR17)))</formula>
    </cfRule>
    <cfRule type="containsText" dxfId="294" priority="36" operator="containsText" text="No">
      <formula>NOT(ISERROR(SEARCH("No",AR17)))</formula>
    </cfRule>
  </conditionalFormatting>
  <conditionalFormatting sqref="AR26:AT27">
    <cfRule type="containsText" dxfId="293" priority="33" operator="containsText" text="Si">
      <formula>NOT(ISERROR(SEARCH("Si",AR26)))</formula>
    </cfRule>
    <cfRule type="containsText" dxfId="292" priority="34" operator="containsText" text="No">
      <formula>NOT(ISERROR(SEARCH("No",AR26)))</formula>
    </cfRule>
  </conditionalFormatting>
  <conditionalFormatting sqref="AR23:AT24">
    <cfRule type="containsText" dxfId="291" priority="31" operator="containsText" text="Si">
      <formula>NOT(ISERROR(SEARCH("Si",AR23)))</formula>
    </cfRule>
    <cfRule type="containsText" dxfId="290" priority="32" operator="containsText" text="No">
      <formula>NOT(ISERROR(SEARCH("No",AR23)))</formula>
    </cfRule>
  </conditionalFormatting>
  <conditionalFormatting sqref="AR32:AT33">
    <cfRule type="containsText" dxfId="289" priority="29" operator="containsText" text="Si">
      <formula>NOT(ISERROR(SEARCH("Si",AR32)))</formula>
    </cfRule>
    <cfRule type="containsText" dxfId="288" priority="30" operator="containsText" text="No">
      <formula>NOT(ISERROR(SEARCH("No",AR32)))</formula>
    </cfRule>
  </conditionalFormatting>
  <conditionalFormatting sqref="AR29:AT30">
    <cfRule type="containsText" dxfId="287" priority="27" operator="containsText" text="Si">
      <formula>NOT(ISERROR(SEARCH("Si",AR29)))</formula>
    </cfRule>
    <cfRule type="containsText" dxfId="286" priority="28" operator="containsText" text="No">
      <formula>NOT(ISERROR(SEARCH("No",AR29)))</formula>
    </cfRule>
  </conditionalFormatting>
  <conditionalFormatting sqref="AR35:AT36">
    <cfRule type="containsText" dxfId="285" priority="25" operator="containsText" text="Si">
      <formula>NOT(ISERROR(SEARCH("Si",AR35)))</formula>
    </cfRule>
    <cfRule type="containsText" dxfId="284" priority="26" operator="containsText" text="No">
      <formula>NOT(ISERROR(SEARCH("No",AR35)))</formula>
    </cfRule>
  </conditionalFormatting>
  <conditionalFormatting sqref="AR38:AT39">
    <cfRule type="containsText" dxfId="283" priority="23" operator="containsText" text="Si">
      <formula>NOT(ISERROR(SEARCH("Si",AR38)))</formula>
    </cfRule>
    <cfRule type="containsText" dxfId="282" priority="24" operator="containsText" text="No">
      <formula>NOT(ISERROR(SEARCH("No",AR38)))</formula>
    </cfRule>
  </conditionalFormatting>
  <conditionalFormatting sqref="AR41:AT42">
    <cfRule type="containsText" dxfId="281" priority="21" operator="containsText" text="Si">
      <formula>NOT(ISERROR(SEARCH("Si",AR41)))</formula>
    </cfRule>
    <cfRule type="containsText" dxfId="280" priority="22" operator="containsText" text="No">
      <formula>NOT(ISERROR(SEARCH("No",AR41)))</formula>
    </cfRule>
  </conditionalFormatting>
  <conditionalFormatting sqref="AR44:AT45">
    <cfRule type="containsText" dxfId="279" priority="19" operator="containsText" text="Si">
      <formula>NOT(ISERROR(SEARCH("Si",AR44)))</formula>
    </cfRule>
    <cfRule type="containsText" dxfId="278" priority="20" operator="containsText" text="No">
      <formula>NOT(ISERROR(SEARCH("No",AR44)))</formula>
    </cfRule>
  </conditionalFormatting>
  <conditionalFormatting sqref="AR47:AT48">
    <cfRule type="containsText" dxfId="277" priority="17" operator="containsText" text="Si">
      <formula>NOT(ISERROR(SEARCH("Si",AR47)))</formula>
    </cfRule>
    <cfRule type="containsText" dxfId="276" priority="18" operator="containsText" text="No">
      <formula>NOT(ISERROR(SEARCH("No",AR47)))</formula>
    </cfRule>
  </conditionalFormatting>
  <conditionalFormatting sqref="AR50:AT51">
    <cfRule type="containsText" dxfId="275" priority="15" operator="containsText" text="Si">
      <formula>NOT(ISERROR(SEARCH("Si",AR50)))</formula>
    </cfRule>
    <cfRule type="containsText" dxfId="274" priority="16" operator="containsText" text="No">
      <formula>NOT(ISERROR(SEARCH("No",AR50)))</formula>
    </cfRule>
  </conditionalFormatting>
  <conditionalFormatting sqref="AR53:AT54">
    <cfRule type="containsText" dxfId="273" priority="13" operator="containsText" text="Si">
      <formula>NOT(ISERROR(SEARCH("Si",AR53)))</formula>
    </cfRule>
    <cfRule type="containsText" dxfId="272" priority="14" operator="containsText" text="No">
      <formula>NOT(ISERROR(SEARCH("No",AR53)))</formula>
    </cfRule>
  </conditionalFormatting>
  <conditionalFormatting sqref="AR56:AT57">
    <cfRule type="containsText" dxfId="271" priority="11" operator="containsText" text="Si">
      <formula>NOT(ISERROR(SEARCH("Si",AR56)))</formula>
    </cfRule>
    <cfRule type="containsText" dxfId="270" priority="12" operator="containsText" text="No">
      <formula>NOT(ISERROR(SEARCH("No",AR56)))</formula>
    </cfRule>
  </conditionalFormatting>
  <conditionalFormatting sqref="AR59:AT60">
    <cfRule type="containsText" dxfId="269" priority="9" operator="containsText" text="Si">
      <formula>NOT(ISERROR(SEARCH("Si",AR59)))</formula>
    </cfRule>
    <cfRule type="containsText" dxfId="268" priority="10" operator="containsText" text="No">
      <formula>NOT(ISERROR(SEARCH("No",AR59)))</formula>
    </cfRule>
  </conditionalFormatting>
  <conditionalFormatting sqref="AR62:AT63">
    <cfRule type="containsText" dxfId="267" priority="7" operator="containsText" text="Si">
      <formula>NOT(ISERROR(SEARCH("Si",AR62)))</formula>
    </cfRule>
    <cfRule type="containsText" dxfId="266" priority="8" operator="containsText" text="No">
      <formula>NOT(ISERROR(SEARCH("No",AR62)))</formula>
    </cfRule>
  </conditionalFormatting>
  <conditionalFormatting sqref="AR65:AT66">
    <cfRule type="containsText" dxfId="265" priority="5" operator="containsText" text="Si">
      <formula>NOT(ISERROR(SEARCH("Si",AR65)))</formula>
    </cfRule>
    <cfRule type="containsText" dxfId="264" priority="6" operator="containsText" text="No">
      <formula>NOT(ISERROR(SEARCH("No",AR65)))</formula>
    </cfRule>
  </conditionalFormatting>
  <conditionalFormatting sqref="AR68:AT69">
    <cfRule type="containsText" dxfId="263" priority="3" operator="containsText" text="Si">
      <formula>NOT(ISERROR(SEARCH("Si",AR68)))</formula>
    </cfRule>
    <cfRule type="containsText" dxfId="262" priority="4" operator="containsText" text="No">
      <formula>NOT(ISERROR(SEARCH("No",AR68)))</formula>
    </cfRule>
  </conditionalFormatting>
  <conditionalFormatting sqref="AR71:AT73">
    <cfRule type="containsText" dxfId="261" priority="1" operator="containsText" text="Si">
      <formula>NOT(ISERROR(SEARCH("Si",AR71)))</formula>
    </cfRule>
    <cfRule type="containsText" dxfId="260" priority="2" operator="containsText" text="No">
      <formula>NOT(ISERROR(SEARCH("No",AR71)))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V42"/>
  <sheetViews>
    <sheetView view="pageBreakPreview" topLeftCell="A14" zoomScale="91" zoomScaleSheetLayoutView="91" workbookViewId="0">
      <selection activeCell="G31" sqref="G3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312"/>
      <c r="T8" s="50" t="s">
        <v>29</v>
      </c>
      <c r="U8" s="55" t="s">
        <v>14</v>
      </c>
      <c r="V8" s="54" t="s">
        <v>9</v>
      </c>
      <c r="W8" s="315" t="s">
        <v>198</v>
      </c>
      <c r="X8" s="100" t="s">
        <v>14</v>
      </c>
      <c r="Y8" s="56"/>
      <c r="Z8" s="316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313"/>
      <c r="X9" s="103" t="s">
        <v>11</v>
      </c>
      <c r="Y9" s="6"/>
      <c r="Z9" s="314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/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41529</v>
      </c>
      <c r="C11" s="11" t="s">
        <v>0</v>
      </c>
      <c r="D11" s="15">
        <v>8</v>
      </c>
      <c r="E11" s="2"/>
      <c r="F11" s="7">
        <v>4</v>
      </c>
      <c r="G11" s="7">
        <v>0</v>
      </c>
      <c r="H11" s="7">
        <v>1</v>
      </c>
      <c r="I11" s="7">
        <v>0</v>
      </c>
      <c r="J11" s="7">
        <v>0</v>
      </c>
      <c r="K11" s="7">
        <f>SUM(F11:J11)</f>
        <v>5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156</v>
      </c>
      <c r="S11" s="115">
        <v>4</v>
      </c>
      <c r="T11" s="116">
        <v>30</v>
      </c>
      <c r="U11" s="50">
        <f>P11*T11</f>
        <v>240</v>
      </c>
      <c r="V11" s="4"/>
      <c r="W11" s="118">
        <v>0</v>
      </c>
      <c r="X11" s="119">
        <v>93</v>
      </c>
      <c r="Y11" s="120">
        <v>185</v>
      </c>
      <c r="Z11" s="118">
        <v>0</v>
      </c>
      <c r="AA11" s="118">
        <v>37</v>
      </c>
      <c r="AB11" s="3"/>
      <c r="AC11" s="29">
        <f>X11*S11</f>
        <v>372</v>
      </c>
      <c r="AD11" s="121">
        <v>144.30000000000001</v>
      </c>
      <c r="AE11" s="15">
        <v>2.2999999999999998</v>
      </c>
      <c r="AF11" s="15">
        <v>2.12</v>
      </c>
      <c r="AG11" s="121">
        <f>AD11+AF11</f>
        <v>146.42000000000002</v>
      </c>
      <c r="AH11" s="122"/>
      <c r="AI11" s="124">
        <v>5245</v>
      </c>
      <c r="AJ11" s="125">
        <f>AC11+AD11+AE11+AF11</f>
        <v>520.71999999999991</v>
      </c>
      <c r="AK11" s="125">
        <f>AI11-AJ11</f>
        <v>4724.28</v>
      </c>
      <c r="AL11" s="3"/>
      <c r="AM11" s="29">
        <f>(X11/U11)*100</f>
        <v>38.75</v>
      </c>
      <c r="AN11" s="15" t="s">
        <v>134</v>
      </c>
      <c r="AO11" s="50">
        <f>(AD11/(AC11+AD11))*100</f>
        <v>27.94886693782685</v>
      </c>
      <c r="AP11" s="15">
        <f>(AG11/AC11)*100</f>
        <v>39.360215053763447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200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3</v>
      </c>
      <c r="Q12" s="4"/>
      <c r="R12" s="127"/>
      <c r="S12" s="129"/>
      <c r="T12" s="130"/>
      <c r="U12" s="150">
        <f>P12*T11</f>
        <v>90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103.33333333333334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41530</v>
      </c>
      <c r="C14" s="11" t="s">
        <v>0</v>
      </c>
      <c r="D14" s="15">
        <v>8</v>
      </c>
      <c r="E14" s="2"/>
      <c r="F14" s="7">
        <v>0</v>
      </c>
      <c r="G14" s="7">
        <v>0.5</v>
      </c>
      <c r="H14" s="7">
        <v>1.5</v>
      </c>
      <c r="I14" s="7">
        <v>0</v>
      </c>
      <c r="J14" s="7">
        <v>0</v>
      </c>
      <c r="K14" s="7">
        <f>SUM(F14:J14)</f>
        <v>2</v>
      </c>
      <c r="L14" s="4"/>
      <c r="M14" s="113">
        <v>0</v>
      </c>
      <c r="N14" s="15">
        <v>0</v>
      </c>
      <c r="O14" s="4"/>
      <c r="P14" s="114">
        <f>D14-(M14+N14)</f>
        <v>8</v>
      </c>
      <c r="Q14" s="4"/>
      <c r="R14" s="7" t="s">
        <v>156</v>
      </c>
      <c r="S14" s="115">
        <v>4</v>
      </c>
      <c r="T14" s="116">
        <v>30</v>
      </c>
      <c r="U14" s="50">
        <f>P14*T14</f>
        <v>240</v>
      </c>
      <c r="V14" s="4"/>
      <c r="W14" s="118">
        <v>0</v>
      </c>
      <c r="X14" s="119">
        <v>147</v>
      </c>
      <c r="Y14" s="120">
        <v>185</v>
      </c>
      <c r="Z14" s="118">
        <v>0</v>
      </c>
      <c r="AA14" s="118">
        <v>17</v>
      </c>
      <c r="AB14" s="3"/>
      <c r="AC14" s="29">
        <f>X14*S14</f>
        <v>588</v>
      </c>
      <c r="AD14" s="121">
        <v>68.66</v>
      </c>
      <c r="AE14" s="15">
        <v>3.67</v>
      </c>
      <c r="AF14" s="15">
        <v>2</v>
      </c>
      <c r="AG14" s="121">
        <f>AD14+AF14</f>
        <v>70.66</v>
      </c>
      <c r="AH14" s="122"/>
      <c r="AI14" s="124">
        <f>AK11</f>
        <v>4724.28</v>
      </c>
      <c r="AJ14" s="125">
        <f>AC14+AD14+AE14+AF14</f>
        <v>662.32999999999993</v>
      </c>
      <c r="AK14" s="125">
        <f>AI14-AJ14</f>
        <v>4061.95</v>
      </c>
      <c r="AL14" s="3"/>
      <c r="AM14" s="29">
        <f>(X14/U14)*100</f>
        <v>61.250000000000007</v>
      </c>
      <c r="AN14" s="15" t="s">
        <v>134</v>
      </c>
      <c r="AO14" s="50">
        <f>(AD14/(AC14+AD14))*100</f>
        <v>10.455943715164622</v>
      </c>
      <c r="AP14" s="15">
        <f>(AG14/AC14)*100</f>
        <v>12.017006802721088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200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6</v>
      </c>
      <c r="Q15" s="4"/>
      <c r="R15" s="127"/>
      <c r="S15" s="129"/>
      <c r="T15" s="130"/>
      <c r="U15" s="150">
        <f>P15*T14</f>
        <v>180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81.666666666666671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41534</v>
      </c>
      <c r="C17" s="11" t="s">
        <v>0</v>
      </c>
      <c r="D17" s="15">
        <v>10</v>
      </c>
      <c r="E17" s="2"/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f>SUM(F17:J17)</f>
        <v>1</v>
      </c>
      <c r="L17" s="4"/>
      <c r="M17" s="113">
        <v>0</v>
      </c>
      <c r="N17" s="15">
        <v>2.5</v>
      </c>
      <c r="O17" s="4"/>
      <c r="P17" s="114">
        <f>D17-(M17+N17)</f>
        <v>7.5</v>
      </c>
      <c r="Q17" s="4"/>
      <c r="R17" s="7" t="s">
        <v>156</v>
      </c>
      <c r="S17" s="115">
        <v>4</v>
      </c>
      <c r="T17" s="116">
        <v>30</v>
      </c>
      <c r="U17" s="50">
        <f>P17*T17</f>
        <v>225</v>
      </c>
      <c r="V17" s="4"/>
      <c r="W17" s="118">
        <v>0</v>
      </c>
      <c r="X17" s="119">
        <v>89</v>
      </c>
      <c r="Y17" s="120">
        <v>185</v>
      </c>
      <c r="Z17" s="118">
        <v>0</v>
      </c>
      <c r="AA17" s="118">
        <v>11</v>
      </c>
      <c r="AB17" s="3"/>
      <c r="AC17" s="29">
        <f>X17*S17</f>
        <v>356</v>
      </c>
      <c r="AD17" s="121">
        <v>16.8</v>
      </c>
      <c r="AE17" s="15">
        <v>2.15</v>
      </c>
      <c r="AF17" s="15">
        <v>12.89</v>
      </c>
      <c r="AG17" s="121">
        <f>AD17+AF17</f>
        <v>29.69</v>
      </c>
      <c r="AH17" s="122"/>
      <c r="AI17" s="124">
        <f>AK14</f>
        <v>4061.95</v>
      </c>
      <c r="AJ17" s="125">
        <f>AC17+AD17+AE17+AF17</f>
        <v>387.84</v>
      </c>
      <c r="AK17" s="125">
        <f>AI17-AJ17</f>
        <v>3674.1099999999997</v>
      </c>
      <c r="AL17" s="3"/>
      <c r="AM17" s="29">
        <f>(X17/U17)*100</f>
        <v>39.555555555555557</v>
      </c>
      <c r="AN17" s="15" t="s">
        <v>134</v>
      </c>
      <c r="AO17" s="50">
        <f>(AD17/(AC17+AD17))*100</f>
        <v>4.5064377682403434</v>
      </c>
      <c r="AP17" s="15">
        <f>(AG17/AC17)*100</f>
        <v>8.3398876404494384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204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6.5</v>
      </c>
      <c r="Q18" s="4"/>
      <c r="R18" s="127"/>
      <c r="S18" s="129"/>
      <c r="T18" s="130"/>
      <c r="U18" s="150">
        <f>P18*T17</f>
        <v>195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45.641025641025642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41535</v>
      </c>
      <c r="C20" s="11" t="s">
        <v>0</v>
      </c>
      <c r="D20" s="15">
        <v>10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0</v>
      </c>
      <c r="N20" s="15">
        <v>6</v>
      </c>
      <c r="O20" s="4"/>
      <c r="P20" s="114">
        <f>D20-(M20+N20)</f>
        <v>4</v>
      </c>
      <c r="Q20" s="4"/>
      <c r="R20" s="7" t="s">
        <v>59</v>
      </c>
      <c r="S20" s="115">
        <v>4</v>
      </c>
      <c r="T20" s="116">
        <v>36</v>
      </c>
      <c r="U20" s="50">
        <f>P20*T20</f>
        <v>144</v>
      </c>
      <c r="V20" s="4"/>
      <c r="W20" s="118">
        <v>0</v>
      </c>
      <c r="X20" s="119">
        <v>90</v>
      </c>
      <c r="Y20" s="120">
        <v>185</v>
      </c>
      <c r="Z20" s="118">
        <v>0</v>
      </c>
      <c r="AA20" s="118">
        <v>1</v>
      </c>
      <c r="AB20" s="3"/>
      <c r="AC20" s="29">
        <f>X20*S20</f>
        <v>360</v>
      </c>
      <c r="AD20" s="121">
        <v>2</v>
      </c>
      <c r="AE20" s="15">
        <v>1.75</v>
      </c>
      <c r="AF20" s="15">
        <v>1.5</v>
      </c>
      <c r="AG20" s="121">
        <f>AD20+AF20</f>
        <v>3.5</v>
      </c>
      <c r="AH20" s="122"/>
      <c r="AI20" s="124">
        <f>AK17</f>
        <v>3674.1099999999997</v>
      </c>
      <c r="AJ20" s="125">
        <f>AC20+AD20+AE20+AF20</f>
        <v>365.25</v>
      </c>
      <c r="AK20" s="125">
        <f>AI20-AJ20</f>
        <v>3308.8599999999997</v>
      </c>
      <c r="AL20" s="3"/>
      <c r="AM20" s="29">
        <f>(X20/U20)*100</f>
        <v>62.5</v>
      </c>
      <c r="AN20" s="15" t="s">
        <v>134</v>
      </c>
      <c r="AO20" s="50">
        <f>(AD20/(AC20+AD20))*100</f>
        <v>0.55248618784530379</v>
      </c>
      <c r="AP20" s="15">
        <f>(AG20/AC20)*100</f>
        <v>0.97222222222222221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200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4</v>
      </c>
      <c r="Q21" s="4"/>
      <c r="R21" s="127"/>
      <c r="S21" s="129"/>
      <c r="T21" s="130"/>
      <c r="U21" s="150">
        <f>P21*T20</f>
        <v>144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62.5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41536</v>
      </c>
      <c r="C23" s="11" t="s">
        <v>0</v>
      </c>
      <c r="D23" s="15">
        <v>10</v>
      </c>
      <c r="E23" s="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4"/>
      <c r="M23" s="113">
        <v>0</v>
      </c>
      <c r="N23" s="15">
        <v>0</v>
      </c>
      <c r="O23" s="4"/>
      <c r="P23" s="114">
        <f>D23-(M23+N23)</f>
        <v>10</v>
      </c>
      <c r="Q23" s="4"/>
      <c r="R23" s="7" t="s">
        <v>59</v>
      </c>
      <c r="S23" s="115">
        <v>4</v>
      </c>
      <c r="T23" s="116">
        <v>36</v>
      </c>
      <c r="U23" s="50">
        <f>P23*T23</f>
        <v>360</v>
      </c>
      <c r="V23" s="4"/>
      <c r="W23" s="118">
        <v>0</v>
      </c>
      <c r="X23" s="119">
        <v>272</v>
      </c>
      <c r="Y23" s="120">
        <v>185</v>
      </c>
      <c r="Z23" s="118">
        <v>0</v>
      </c>
      <c r="AA23" s="118">
        <v>7</v>
      </c>
      <c r="AB23" s="3"/>
      <c r="AC23" s="29">
        <f>X23*S23</f>
        <v>1088</v>
      </c>
      <c r="AD23" s="121">
        <v>7.8</v>
      </c>
      <c r="AE23" s="15">
        <v>3.02</v>
      </c>
      <c r="AF23" s="15">
        <v>12.18</v>
      </c>
      <c r="AG23" s="121">
        <f>AD23+AF23</f>
        <v>19.98</v>
      </c>
      <c r="AH23" s="122"/>
      <c r="AI23" s="124">
        <f>AK20</f>
        <v>3308.8599999999997</v>
      </c>
      <c r="AJ23" s="125">
        <f>AC23+AD23+AE23+AF23</f>
        <v>1111</v>
      </c>
      <c r="AK23" s="125">
        <f>AI23-AJ23</f>
        <v>2197.8599999999997</v>
      </c>
      <c r="AL23" s="3"/>
      <c r="AM23" s="29">
        <f>(X23/U23)*100</f>
        <v>75.555555555555557</v>
      </c>
      <c r="AN23" s="15" t="s">
        <v>134</v>
      </c>
      <c r="AO23" s="50">
        <f>(AD23/(AC23+AD23))*100</f>
        <v>0.71180872421974817</v>
      </c>
      <c r="AP23" s="15">
        <f>(AG23/AC23)*100</f>
        <v>1.8363970588235294</v>
      </c>
      <c r="AQ23" s="4"/>
      <c r="AR23" s="113" t="s">
        <v>52</v>
      </c>
      <c r="AS23" s="15" t="s">
        <v>52</v>
      </c>
      <c r="AT23" s="15" t="s">
        <v>52</v>
      </c>
    </row>
    <row r="24" spans="2:46" ht="16.5" thickBot="1">
      <c r="B24" s="14" t="s">
        <v>154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10</v>
      </c>
      <c r="Q24" s="4"/>
      <c r="R24" s="127"/>
      <c r="S24" s="129"/>
      <c r="T24" s="130"/>
      <c r="U24" s="150">
        <f>P24*T23</f>
        <v>360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75.555555555555557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thickBot="1">
      <c r="B26" s="13">
        <v>41540</v>
      </c>
      <c r="C26" s="11" t="s">
        <v>0</v>
      </c>
      <c r="D26" s="15">
        <v>8</v>
      </c>
      <c r="E26" s="2"/>
      <c r="F26" s="7">
        <v>0</v>
      </c>
      <c r="G26" s="7">
        <v>0</v>
      </c>
      <c r="H26" s="7">
        <v>2</v>
      </c>
      <c r="I26" s="7">
        <v>0</v>
      </c>
      <c r="J26" s="7">
        <v>0</v>
      </c>
      <c r="K26" s="7">
        <f>SUM(F26:J26)</f>
        <v>2</v>
      </c>
      <c r="L26" s="4"/>
      <c r="M26" s="113">
        <v>0</v>
      </c>
      <c r="N26" s="15">
        <v>0</v>
      </c>
      <c r="O26" s="4"/>
      <c r="P26" s="114">
        <f>D26-(M26+N26)</f>
        <v>8</v>
      </c>
      <c r="Q26" s="4"/>
      <c r="R26" s="7" t="s">
        <v>59</v>
      </c>
      <c r="S26" s="115">
        <v>4</v>
      </c>
      <c r="T26" s="116">
        <v>36</v>
      </c>
      <c r="U26" s="50">
        <f>P26*T26</f>
        <v>288</v>
      </c>
      <c r="V26" s="4"/>
      <c r="W26" s="118">
        <v>0</v>
      </c>
      <c r="X26" s="119">
        <v>170</v>
      </c>
      <c r="Y26" s="120">
        <v>185</v>
      </c>
      <c r="Z26" s="118">
        <v>0</v>
      </c>
      <c r="AA26" s="118">
        <v>5</v>
      </c>
      <c r="AB26" s="3"/>
      <c r="AC26" s="29">
        <f>X26*S26</f>
        <v>680</v>
      </c>
      <c r="AD26" s="121">
        <v>14</v>
      </c>
      <c r="AE26" s="15">
        <v>28</v>
      </c>
      <c r="AF26" s="15">
        <v>0</v>
      </c>
      <c r="AG26" s="121">
        <f>AD26+AF26</f>
        <v>14</v>
      </c>
      <c r="AH26" s="122"/>
      <c r="AI26" s="124">
        <f>AK23</f>
        <v>2197.8599999999997</v>
      </c>
      <c r="AJ26" s="125">
        <f>AC26+AD26+AE26+AF26</f>
        <v>722</v>
      </c>
      <c r="AK26" s="125">
        <f>AI26-AJ26</f>
        <v>1475.8599999999997</v>
      </c>
      <c r="AL26" s="3"/>
      <c r="AM26" s="29">
        <f>(X26/U26)*100</f>
        <v>59.027777777777779</v>
      </c>
      <c r="AN26" s="15" t="s">
        <v>134</v>
      </c>
      <c r="AO26" s="50">
        <f>(AD26/(AC26+AD26))*100</f>
        <v>2.0172910662824206</v>
      </c>
      <c r="AP26" s="15">
        <f>(AG26/AC26)*100</f>
        <v>2.0588235294117645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205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6</v>
      </c>
      <c r="Q27" s="4"/>
      <c r="R27" s="127"/>
      <c r="S27" s="129"/>
      <c r="T27" s="130"/>
      <c r="U27" s="150">
        <f>P27*T26</f>
        <v>216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78.703703703703709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41541</v>
      </c>
      <c r="C29" s="11" t="s">
        <v>0</v>
      </c>
      <c r="D29" s="15">
        <v>8</v>
      </c>
      <c r="E29" s="2"/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7">
        <f>SUM(F29:J29)</f>
        <v>1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59</v>
      </c>
      <c r="S29" s="115">
        <v>4</v>
      </c>
      <c r="T29" s="116">
        <v>36</v>
      </c>
      <c r="U29" s="50">
        <f>P29*T29</f>
        <v>288</v>
      </c>
      <c r="V29" s="4"/>
      <c r="W29" s="118">
        <v>0</v>
      </c>
      <c r="X29" s="119">
        <v>217</v>
      </c>
      <c r="Y29" s="120">
        <v>185</v>
      </c>
      <c r="Z29" s="118">
        <v>0</v>
      </c>
      <c r="AA29" s="118">
        <v>8</v>
      </c>
      <c r="AB29" s="3"/>
      <c r="AC29" s="29">
        <f>X29*S29</f>
        <v>868</v>
      </c>
      <c r="AD29" s="121">
        <v>20.3</v>
      </c>
      <c r="AE29" s="15">
        <v>7.1</v>
      </c>
      <c r="AF29" s="15">
        <v>0</v>
      </c>
      <c r="AG29" s="121">
        <f>AD29+AF29</f>
        <v>20.3</v>
      </c>
      <c r="AH29" s="122"/>
      <c r="AI29" s="124">
        <f>AK26</f>
        <v>1475.8599999999997</v>
      </c>
      <c r="AJ29" s="125">
        <f>AC29+AD29+AE29+AF29</f>
        <v>895.4</v>
      </c>
      <c r="AK29" s="125">
        <f>AI29-AJ29</f>
        <v>580.4599999999997</v>
      </c>
      <c r="AL29" s="3"/>
      <c r="AM29" s="29">
        <f>(X29/U29)*100</f>
        <v>75.347222222222214</v>
      </c>
      <c r="AN29" s="15" t="s">
        <v>134</v>
      </c>
      <c r="AO29" s="50">
        <f>(AD29/(AC29+AD29))*100</f>
        <v>2.2852639873916472</v>
      </c>
      <c r="AP29" s="15">
        <f>(AG29/AC29)*100</f>
        <v>2.338709677419355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205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7</v>
      </c>
      <c r="Q30" s="4"/>
      <c r="R30" s="127"/>
      <c r="S30" s="129"/>
      <c r="T30" s="130"/>
      <c r="U30" s="150">
        <f>P30*T29</f>
        <v>252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86.111111111111114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41543</v>
      </c>
      <c r="C32" s="11" t="s">
        <v>0</v>
      </c>
      <c r="D32" s="15">
        <v>2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4"/>
      <c r="M32" s="113">
        <v>0</v>
      </c>
      <c r="N32" s="15">
        <v>0</v>
      </c>
      <c r="O32" s="4"/>
      <c r="P32" s="114">
        <f>D32-(M32+N32)</f>
        <v>2</v>
      </c>
      <c r="Q32" s="4"/>
      <c r="R32" s="7" t="s">
        <v>59</v>
      </c>
      <c r="S32" s="115">
        <v>4</v>
      </c>
      <c r="T32" s="116">
        <v>36</v>
      </c>
      <c r="U32" s="50">
        <f>P32*T32</f>
        <v>72</v>
      </c>
      <c r="V32" s="4"/>
      <c r="W32" s="118">
        <v>0</v>
      </c>
      <c r="X32" s="119">
        <v>56</v>
      </c>
      <c r="Y32" s="120">
        <v>185</v>
      </c>
      <c r="Z32" s="118">
        <v>0</v>
      </c>
      <c r="AA32" s="118">
        <v>1</v>
      </c>
      <c r="AB32" s="3"/>
      <c r="AC32" s="29">
        <f>X32*S32</f>
        <v>224</v>
      </c>
      <c r="AD32" s="121">
        <v>3.0859999999999999</v>
      </c>
      <c r="AE32" s="15">
        <v>0</v>
      </c>
      <c r="AF32" s="15">
        <v>0</v>
      </c>
      <c r="AG32" s="121">
        <f>AD32+AF32</f>
        <v>3.0859999999999999</v>
      </c>
      <c r="AH32" s="122"/>
      <c r="AI32" s="124">
        <f>AK29</f>
        <v>580.4599999999997</v>
      </c>
      <c r="AJ32" s="125">
        <f>AC32+AD32+AE32+AF32</f>
        <v>227.08600000000001</v>
      </c>
      <c r="AK32" s="125">
        <f>AI32-AJ32</f>
        <v>353.37399999999968</v>
      </c>
      <c r="AL32" s="3"/>
      <c r="AM32" s="29">
        <f>(X32/U32)*100</f>
        <v>77.777777777777786</v>
      </c>
      <c r="AN32" s="15" t="s">
        <v>134</v>
      </c>
      <c r="AO32" s="50">
        <f>(AD32/(AC32+AD32))*100</f>
        <v>1.358956518675744</v>
      </c>
      <c r="AP32" s="15">
        <f>(AG32/AC32)*100</f>
        <v>1.3776785714285713</v>
      </c>
      <c r="AQ32" s="4"/>
      <c r="AR32" s="113" t="s">
        <v>52</v>
      </c>
      <c r="AS32" s="15" t="s">
        <v>52</v>
      </c>
      <c r="AT32" s="15" t="s">
        <v>52</v>
      </c>
    </row>
    <row r="33" spans="2:48" ht="16.5" thickBot="1">
      <c r="B33" s="14" t="s">
        <v>190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2</v>
      </c>
      <c r="Q33" s="4"/>
      <c r="R33" s="127"/>
      <c r="S33" s="129"/>
      <c r="T33" s="130"/>
      <c r="U33" s="150">
        <f>P33*T32</f>
        <v>72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77.777777777777786</v>
      </c>
      <c r="AN33" s="130"/>
      <c r="AO33" s="130"/>
      <c r="AP33" s="130"/>
      <c r="AQ33" s="131"/>
      <c r="AR33" s="127"/>
      <c r="AS33" s="126"/>
      <c r="AT33" s="126"/>
    </row>
    <row r="36" spans="2:48" ht="15.75" thickBot="1">
      <c r="B36" s="262" t="s">
        <v>162</v>
      </c>
      <c r="S36" s="45"/>
      <c r="Y36"/>
      <c r="AD36" s="45"/>
    </row>
    <row r="37" spans="2:48">
      <c r="B37" s="223" t="s">
        <v>32</v>
      </c>
      <c r="C37" s="224" t="s">
        <v>1</v>
      </c>
      <c r="D37" s="225" t="s">
        <v>1</v>
      </c>
      <c r="E37" s="226"/>
      <c r="F37" s="664" t="s">
        <v>12</v>
      </c>
      <c r="G37" s="665"/>
      <c r="H37" s="665"/>
      <c r="I37" s="665"/>
      <c r="J37" s="665"/>
      <c r="K37" s="666"/>
      <c r="L37" s="168"/>
      <c r="M37" s="667" t="s">
        <v>33</v>
      </c>
      <c r="N37" s="668"/>
      <c r="O37" s="168"/>
      <c r="P37" s="168" t="s">
        <v>10</v>
      </c>
      <c r="Q37" s="226"/>
      <c r="R37" s="168" t="s">
        <v>41</v>
      </c>
      <c r="S37" s="321"/>
      <c r="T37" s="168" t="s">
        <v>29</v>
      </c>
      <c r="U37" s="168" t="s">
        <v>14</v>
      </c>
      <c r="V37" s="226" t="s">
        <v>9</v>
      </c>
      <c r="W37" s="322" t="s">
        <v>58</v>
      </c>
      <c r="X37" s="320" t="s">
        <v>14</v>
      </c>
      <c r="Y37" s="319"/>
      <c r="Z37" s="323" t="s">
        <v>55</v>
      </c>
      <c r="AA37" s="324" t="s">
        <v>43</v>
      </c>
      <c r="AB37" s="226"/>
      <c r="AC37" s="230" t="s">
        <v>38</v>
      </c>
      <c r="AD37" s="231"/>
      <c r="AE37" s="226"/>
      <c r="AF37" s="232"/>
      <c r="AG37" s="168" t="s">
        <v>11</v>
      </c>
      <c r="AH37" s="226"/>
      <c r="AI37" s="658" t="s">
        <v>47</v>
      </c>
      <c r="AJ37" s="659"/>
      <c r="AK37" s="660"/>
      <c r="AL37" s="658" t="s">
        <v>39</v>
      </c>
      <c r="AM37" s="659"/>
      <c r="AN37" s="660"/>
      <c r="AO37" s="226"/>
      <c r="AP37" s="168" t="s">
        <v>22</v>
      </c>
      <c r="AQ37" s="168" t="s">
        <v>20</v>
      </c>
      <c r="AR37" s="168" t="s">
        <v>20</v>
      </c>
      <c r="AS37" s="226"/>
      <c r="AT37" s="168" t="s">
        <v>22</v>
      </c>
      <c r="AU37" s="168" t="s">
        <v>9</v>
      </c>
      <c r="AV37" s="233" t="s">
        <v>9</v>
      </c>
    </row>
    <row r="38" spans="2:48" ht="15.75" thickBot="1">
      <c r="B38" s="234" t="s">
        <v>9</v>
      </c>
      <c r="C38" s="189" t="s">
        <v>9</v>
      </c>
      <c r="D38" s="235" t="s">
        <v>10</v>
      </c>
      <c r="E38" s="236"/>
      <c r="F38" s="237" t="s">
        <v>3</v>
      </c>
      <c r="G38" s="237" t="s">
        <v>4</v>
      </c>
      <c r="H38" s="237" t="s">
        <v>5</v>
      </c>
      <c r="I38" s="237" t="s">
        <v>6</v>
      </c>
      <c r="J38" s="237" t="s">
        <v>8</v>
      </c>
      <c r="K38" s="237" t="s">
        <v>11</v>
      </c>
      <c r="L38" s="189"/>
      <c r="M38" s="238" t="s">
        <v>10</v>
      </c>
      <c r="N38" s="239" t="s">
        <v>57</v>
      </c>
      <c r="O38" s="189"/>
      <c r="P38" s="189" t="s">
        <v>2</v>
      </c>
      <c r="Q38" s="236"/>
      <c r="R38" s="189"/>
      <c r="S38" s="325" t="s">
        <v>34</v>
      </c>
      <c r="T38" s="189" t="s">
        <v>46</v>
      </c>
      <c r="U38" s="189" t="s">
        <v>16</v>
      </c>
      <c r="V38" s="236" t="s">
        <v>9</v>
      </c>
      <c r="W38" s="326" t="s">
        <v>54</v>
      </c>
      <c r="X38" s="318" t="s">
        <v>11</v>
      </c>
      <c r="Y38" s="317"/>
      <c r="Z38" s="327" t="s">
        <v>42</v>
      </c>
      <c r="AA38" s="328"/>
      <c r="AB38" s="236"/>
      <c r="AC38" s="242" t="s">
        <v>23</v>
      </c>
      <c r="AD38" s="243" t="s">
        <v>18</v>
      </c>
      <c r="AE38" s="242" t="s">
        <v>25</v>
      </c>
      <c r="AF38" s="242" t="s">
        <v>26</v>
      </c>
      <c r="AG38" s="189" t="s">
        <v>30</v>
      </c>
      <c r="AH38" s="236"/>
      <c r="AI38" s="244"/>
      <c r="AJ38" s="236"/>
      <c r="AK38" s="240"/>
      <c r="AL38" s="244" t="s">
        <v>56</v>
      </c>
      <c r="AM38" s="236"/>
      <c r="AN38" s="240" t="s">
        <v>206</v>
      </c>
      <c r="AO38" s="236"/>
      <c r="AP38" s="189" t="s">
        <v>14</v>
      </c>
      <c r="AQ38" s="189" t="s">
        <v>27</v>
      </c>
      <c r="AR38" s="189" t="s">
        <v>28</v>
      </c>
      <c r="AS38" s="236"/>
      <c r="AT38" s="189" t="s">
        <v>14</v>
      </c>
      <c r="AU38" s="189" t="s">
        <v>27</v>
      </c>
      <c r="AV38" s="235" t="s">
        <v>28</v>
      </c>
    </row>
    <row r="39" spans="2:48" ht="15.75" thickBot="1">
      <c r="B39" s="245"/>
      <c r="C39" s="213"/>
      <c r="D39" s="246" t="s">
        <v>9</v>
      </c>
      <c r="E39" s="247"/>
      <c r="F39" s="248"/>
      <c r="G39" s="248"/>
      <c r="H39" s="248"/>
      <c r="I39" s="248" t="s">
        <v>7</v>
      </c>
      <c r="J39" s="248"/>
      <c r="K39" s="248"/>
      <c r="L39" s="213"/>
      <c r="M39" s="249" t="s">
        <v>15</v>
      </c>
      <c r="N39" s="248"/>
      <c r="O39" s="213"/>
      <c r="P39" s="213" t="s">
        <v>9</v>
      </c>
      <c r="Q39" s="247"/>
      <c r="R39" s="213"/>
      <c r="S39" s="257"/>
      <c r="T39" s="213" t="s">
        <v>13</v>
      </c>
      <c r="U39" s="213" t="s">
        <v>17</v>
      </c>
      <c r="V39" s="247"/>
      <c r="W39" s="252" t="s">
        <v>19</v>
      </c>
      <c r="X39" s="250"/>
      <c r="Y39" s="247"/>
      <c r="Z39" s="255" t="s">
        <v>19</v>
      </c>
      <c r="AA39" s="256" t="s">
        <v>19</v>
      </c>
      <c r="AB39" s="247"/>
      <c r="AC39" s="213" t="s">
        <v>24</v>
      </c>
      <c r="AD39" s="257" t="s">
        <v>24</v>
      </c>
      <c r="AE39" s="213" t="s">
        <v>24</v>
      </c>
      <c r="AF39" s="213" t="s">
        <v>24</v>
      </c>
      <c r="AG39" s="213" t="s">
        <v>24</v>
      </c>
      <c r="AH39" s="247"/>
      <c r="AI39" s="329" t="s">
        <v>49</v>
      </c>
      <c r="AJ39" s="259" t="s">
        <v>48</v>
      </c>
      <c r="AK39" s="251" t="s">
        <v>50</v>
      </c>
      <c r="AL39" s="258" t="s">
        <v>36</v>
      </c>
      <c r="AM39" s="259" t="s">
        <v>35</v>
      </c>
      <c r="AN39" s="251" t="s">
        <v>37</v>
      </c>
      <c r="AO39" s="247"/>
      <c r="AP39" s="213" t="s">
        <v>20</v>
      </c>
      <c r="AQ39" s="213"/>
      <c r="AR39" s="213"/>
      <c r="AS39" s="247"/>
      <c r="AT39" s="260">
        <v>1</v>
      </c>
      <c r="AU39" s="261">
        <v>0</v>
      </c>
      <c r="AV39" s="246" t="s">
        <v>31</v>
      </c>
    </row>
    <row r="40" spans="2:48">
      <c r="S40" s="45"/>
      <c r="Y40"/>
      <c r="AD40" s="45"/>
    </row>
    <row r="41" spans="2:48">
      <c r="F41" s="45">
        <f t="shared" ref="F41:K41" si="0">SUM(F11:F34)</f>
        <v>4</v>
      </c>
      <c r="G41" s="45">
        <f t="shared" si="0"/>
        <v>1.5</v>
      </c>
      <c r="H41" s="45">
        <f t="shared" si="0"/>
        <v>5.5</v>
      </c>
      <c r="I41" s="45">
        <f t="shared" si="0"/>
        <v>0</v>
      </c>
      <c r="J41" s="45">
        <f t="shared" si="0"/>
        <v>0</v>
      </c>
      <c r="K41" s="45">
        <f t="shared" si="0"/>
        <v>11</v>
      </c>
      <c r="M41" s="45">
        <f>SUM(M11:M34)</f>
        <v>0</v>
      </c>
      <c r="N41" s="45">
        <f>SUM(N11:N34)</f>
        <v>8.5</v>
      </c>
      <c r="P41">
        <f>P12+P15+P18+P21+P24+P27+P30+P33</f>
        <v>44.5</v>
      </c>
      <c r="S41" s="45"/>
      <c r="Y41"/>
      <c r="AC41" s="45">
        <f>SUM(AC11:AC34)</f>
        <v>4536</v>
      </c>
      <c r="AD41" s="45">
        <f>SUM(AD11:AD34)</f>
        <v>276.94600000000003</v>
      </c>
      <c r="AE41" s="45">
        <f>SUM(AE11:AE34)</f>
        <v>47.99</v>
      </c>
      <c r="AF41" s="45">
        <f>SUM(AF11:AF34)</f>
        <v>30.69</v>
      </c>
    </row>
    <row r="42" spans="2:48">
      <c r="S42" s="45"/>
      <c r="Y42"/>
      <c r="AD42" s="45"/>
    </row>
  </sheetData>
  <mergeCells count="9">
    <mergeCell ref="I2:Y2"/>
    <mergeCell ref="AR6:AT6"/>
    <mergeCell ref="F8:K8"/>
    <mergeCell ref="M8:N8"/>
    <mergeCell ref="AI8:AK8"/>
    <mergeCell ref="F37:K37"/>
    <mergeCell ref="M37:N37"/>
    <mergeCell ref="AI37:AK37"/>
    <mergeCell ref="AL37:AN37"/>
  </mergeCells>
  <conditionalFormatting sqref="AR11:AT12 AR14:AT15 AR17:AT18 AR20:AT21 AR23:AT24">
    <cfRule type="containsText" dxfId="259" priority="55" operator="containsText" text="Si">
      <formula>NOT(ISERROR(SEARCH("Si",AR11)))</formula>
    </cfRule>
    <cfRule type="containsText" dxfId="258" priority="56" operator="containsText" text="No">
      <formula>NOT(ISERROR(SEARCH("No",AR11)))</formula>
    </cfRule>
  </conditionalFormatting>
  <conditionalFormatting sqref="AR26:AT27">
    <cfRule type="containsText" dxfId="257" priority="5" operator="containsText" text="Si">
      <formula>NOT(ISERROR(SEARCH("Si",AR26)))</formula>
    </cfRule>
    <cfRule type="containsText" dxfId="256" priority="6" operator="containsText" text="No">
      <formula>NOT(ISERROR(SEARCH("No",AR26)))</formula>
    </cfRule>
  </conditionalFormatting>
  <conditionalFormatting sqref="AR29:AT30">
    <cfRule type="containsText" dxfId="255" priority="3" operator="containsText" text="Si">
      <formula>NOT(ISERROR(SEARCH("Si",AR29)))</formula>
    </cfRule>
    <cfRule type="containsText" dxfId="254" priority="4" operator="containsText" text="No">
      <formula>NOT(ISERROR(SEARCH("No",AR29)))</formula>
    </cfRule>
  </conditionalFormatting>
  <conditionalFormatting sqref="AR32:AT33">
    <cfRule type="containsText" dxfId="253" priority="1" operator="containsText" text="Si">
      <formula>NOT(ISERROR(SEARCH("Si",AR32)))</formula>
    </cfRule>
    <cfRule type="containsText" dxfId="252" priority="2" operator="containsText" text="No">
      <formula>NOT(ISERROR(SEARCH("No",AR32)))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T66"/>
  <sheetViews>
    <sheetView view="pageBreakPreview" topLeftCell="H44" zoomScale="91" zoomScaleSheetLayoutView="91" workbookViewId="0">
      <selection activeCell="AA52" sqref="AA5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5.42578125" customWidth="1"/>
    <col min="20" max="20" width="5.285156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330"/>
      <c r="T8" s="50" t="s">
        <v>29</v>
      </c>
      <c r="U8" s="55" t="s">
        <v>14</v>
      </c>
      <c r="V8" s="54" t="s">
        <v>9</v>
      </c>
      <c r="W8" s="333" t="s">
        <v>198</v>
      </c>
      <c r="X8" s="100" t="s">
        <v>14</v>
      </c>
      <c r="Y8" s="56"/>
      <c r="Z8" s="334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331"/>
      <c r="X9" s="103" t="s">
        <v>11</v>
      </c>
      <c r="Y9" s="6"/>
      <c r="Z9" s="332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/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41549</v>
      </c>
      <c r="C11" s="11" t="s">
        <v>0</v>
      </c>
      <c r="D11" s="15">
        <v>8</v>
      </c>
      <c r="E11" s="2"/>
      <c r="F11" s="7">
        <v>0</v>
      </c>
      <c r="G11" s="7">
        <v>0.5</v>
      </c>
      <c r="H11" s="7">
        <v>2.5</v>
      </c>
      <c r="I11" s="7">
        <v>0</v>
      </c>
      <c r="J11" s="7">
        <v>0</v>
      </c>
      <c r="K11" s="7">
        <f>SUM(F11:J11)</f>
        <v>3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156</v>
      </c>
      <c r="S11" s="115">
        <v>4</v>
      </c>
      <c r="T11" s="116">
        <v>30</v>
      </c>
      <c r="U11" s="50">
        <f>P11*T11</f>
        <v>240</v>
      </c>
      <c r="V11" s="4"/>
      <c r="W11" s="118">
        <v>0</v>
      </c>
      <c r="X11" s="119">
        <v>127</v>
      </c>
      <c r="Y11" s="120">
        <v>185</v>
      </c>
      <c r="Z11" s="118">
        <v>0</v>
      </c>
      <c r="AA11" s="118">
        <v>8</v>
      </c>
      <c r="AB11" s="3"/>
      <c r="AC11" s="29">
        <f>X11*S11</f>
        <v>508</v>
      </c>
      <c r="AD11" s="121">
        <v>14.28</v>
      </c>
      <c r="AE11" s="15">
        <v>2.15</v>
      </c>
      <c r="AF11" s="15">
        <v>4.88</v>
      </c>
      <c r="AG11" s="121">
        <f>AD11+AF11</f>
        <v>19.16</v>
      </c>
      <c r="AH11" s="122"/>
      <c r="AI11" s="124">
        <v>353.37</v>
      </c>
      <c r="AJ11" s="125">
        <f>AC11+AD11+AE11+AF11</f>
        <v>529.30999999999995</v>
      </c>
      <c r="AK11" s="125">
        <f>AI11-AJ11</f>
        <v>-175.93999999999994</v>
      </c>
      <c r="AL11" s="3"/>
      <c r="AM11" s="29">
        <f>(X11/U11)*100</f>
        <v>52.916666666666664</v>
      </c>
      <c r="AN11" s="15" t="s">
        <v>134</v>
      </c>
      <c r="AO11" s="50">
        <f>(AD11/(AC11+AD11))*100</f>
        <v>2.7341655816803248</v>
      </c>
      <c r="AP11" s="15">
        <f>(AG11/AC11)*100</f>
        <v>3.7716535433070866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154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5</v>
      </c>
      <c r="Q12" s="4"/>
      <c r="R12" s="127"/>
      <c r="S12" s="129"/>
      <c r="T12" s="130"/>
      <c r="U12" s="150">
        <f>P12*T11</f>
        <v>150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84.666666666666671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41550</v>
      </c>
      <c r="C14" s="11" t="s">
        <v>0</v>
      </c>
      <c r="D14" s="15">
        <v>8</v>
      </c>
      <c r="E14" s="2"/>
      <c r="F14" s="7">
        <v>1.5</v>
      </c>
      <c r="G14" s="7">
        <v>1</v>
      </c>
      <c r="H14" s="7">
        <v>0</v>
      </c>
      <c r="I14" s="7">
        <v>0</v>
      </c>
      <c r="J14" s="7">
        <v>0</v>
      </c>
      <c r="K14" s="7">
        <f>SUM(F14:J14)</f>
        <v>2.5</v>
      </c>
      <c r="L14" s="4"/>
      <c r="M14" s="113">
        <v>0</v>
      </c>
      <c r="N14" s="15">
        <v>0</v>
      </c>
      <c r="O14" s="4"/>
      <c r="P14" s="114">
        <f>D14-(M14+N14)</f>
        <v>8</v>
      </c>
      <c r="Q14" s="4"/>
      <c r="R14" s="7" t="s">
        <v>156</v>
      </c>
      <c r="S14" s="115">
        <v>4</v>
      </c>
      <c r="T14" s="116">
        <v>30</v>
      </c>
      <c r="U14" s="50">
        <f>P14*T14</f>
        <v>240</v>
      </c>
      <c r="V14" s="4"/>
      <c r="W14" s="118">
        <v>0</v>
      </c>
      <c r="X14" s="119">
        <v>125</v>
      </c>
      <c r="Y14" s="120">
        <v>185</v>
      </c>
      <c r="Z14" s="118">
        <v>0</v>
      </c>
      <c r="AA14" s="118">
        <v>5</v>
      </c>
      <c r="AB14" s="3"/>
      <c r="AC14" s="29">
        <f>X14*S14</f>
        <v>500</v>
      </c>
      <c r="AD14" s="121">
        <v>15.02</v>
      </c>
      <c r="AE14" s="15">
        <v>2.08</v>
      </c>
      <c r="AF14" s="15">
        <v>0</v>
      </c>
      <c r="AG14" s="121">
        <f>AD14+AF14</f>
        <v>15.02</v>
      </c>
      <c r="AH14" s="122"/>
      <c r="AI14" s="124">
        <f>AK11</f>
        <v>-175.93999999999994</v>
      </c>
      <c r="AJ14" s="125">
        <f>AC14+AD14+AE14+AF14</f>
        <v>517.1</v>
      </c>
      <c r="AK14" s="125">
        <f>AI14-AJ14</f>
        <v>-693.04</v>
      </c>
      <c r="AL14" s="3"/>
      <c r="AM14" s="29">
        <f>(X14/U14)*100</f>
        <v>52.083333333333336</v>
      </c>
      <c r="AN14" s="15" t="s">
        <v>134</v>
      </c>
      <c r="AO14" s="50">
        <f>(AD14/(AC14+AD14))*100</f>
        <v>2.9163915964428568</v>
      </c>
      <c r="AP14" s="15">
        <f>(AG14/AC14)*100</f>
        <v>3.004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154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5.5</v>
      </c>
      <c r="Q15" s="4"/>
      <c r="R15" s="127"/>
      <c r="S15" s="129"/>
      <c r="T15" s="130"/>
      <c r="U15" s="150">
        <f>P15*T14</f>
        <v>165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75.757575757575751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customHeight="1">
      <c r="B17" s="29" t="s">
        <v>32</v>
      </c>
      <c r="C17" s="30" t="s">
        <v>1</v>
      </c>
      <c r="D17" s="31" t="s">
        <v>1</v>
      </c>
      <c r="E17" s="54"/>
      <c r="F17" s="609" t="s">
        <v>12</v>
      </c>
      <c r="G17" s="610"/>
      <c r="H17" s="610"/>
      <c r="I17" s="610"/>
      <c r="J17" s="610"/>
      <c r="K17" s="611"/>
      <c r="L17" s="15"/>
      <c r="M17" s="612" t="s">
        <v>33</v>
      </c>
      <c r="N17" s="613"/>
      <c r="O17" s="15"/>
      <c r="P17" s="50" t="s">
        <v>10</v>
      </c>
      <c r="Q17" s="54"/>
      <c r="R17" s="50" t="s">
        <v>122</v>
      </c>
      <c r="S17" s="335"/>
      <c r="T17" s="50" t="s">
        <v>29</v>
      </c>
      <c r="U17" s="55" t="s">
        <v>14</v>
      </c>
      <c r="V17" s="54" t="s">
        <v>9</v>
      </c>
      <c r="W17" s="338" t="s">
        <v>198</v>
      </c>
      <c r="X17" s="100" t="s">
        <v>14</v>
      </c>
      <c r="Y17" s="56"/>
      <c r="Z17" s="339" t="s">
        <v>113</v>
      </c>
      <c r="AA17" s="101" t="s">
        <v>43</v>
      </c>
      <c r="AB17" s="54"/>
      <c r="AC17" s="57" t="s">
        <v>38</v>
      </c>
      <c r="AD17" s="58"/>
      <c r="AE17" s="59"/>
      <c r="AF17" s="60"/>
      <c r="AG17" s="50" t="s">
        <v>11</v>
      </c>
      <c r="AH17" s="54"/>
      <c r="AI17" s="614" t="s">
        <v>39</v>
      </c>
      <c r="AJ17" s="615"/>
      <c r="AK17" s="616"/>
      <c r="AL17" s="54"/>
      <c r="AM17" s="102" t="s">
        <v>22</v>
      </c>
      <c r="AN17" s="55" t="s">
        <v>22</v>
      </c>
      <c r="AO17" s="50" t="s">
        <v>20</v>
      </c>
      <c r="AP17" s="50" t="s">
        <v>20</v>
      </c>
      <c r="AQ17" s="54"/>
      <c r="AR17" s="15" t="s">
        <v>22</v>
      </c>
      <c r="AS17" s="15" t="s">
        <v>9</v>
      </c>
      <c r="AT17" s="61" t="s">
        <v>9</v>
      </c>
    </row>
    <row r="18" spans="2:46" ht="16.5" customHeight="1" thickBot="1">
      <c r="B18" s="32" t="s">
        <v>9</v>
      </c>
      <c r="C18" s="25" t="s">
        <v>9</v>
      </c>
      <c r="D18" s="33" t="s">
        <v>10</v>
      </c>
      <c r="E18" s="3"/>
      <c r="F18" s="37" t="s">
        <v>3</v>
      </c>
      <c r="G18" s="37" t="s">
        <v>4</v>
      </c>
      <c r="H18" s="37" t="s">
        <v>5</v>
      </c>
      <c r="I18" s="37" t="s">
        <v>6</v>
      </c>
      <c r="J18" s="37" t="s">
        <v>8</v>
      </c>
      <c r="K18" s="37" t="s">
        <v>11</v>
      </c>
      <c r="L18" s="2"/>
      <c r="M18" s="38" t="s">
        <v>10</v>
      </c>
      <c r="N18" s="39" t="s">
        <v>116</v>
      </c>
      <c r="O18" s="1"/>
      <c r="P18" s="25" t="s">
        <v>2</v>
      </c>
      <c r="Q18" s="3"/>
      <c r="R18" s="25" t="s">
        <v>125</v>
      </c>
      <c r="S18" s="25" t="s">
        <v>34</v>
      </c>
      <c r="T18" s="25" t="s">
        <v>46</v>
      </c>
      <c r="U18" s="41" t="s">
        <v>16</v>
      </c>
      <c r="V18" s="3" t="s">
        <v>9</v>
      </c>
      <c r="W18" s="336"/>
      <c r="X18" s="103" t="s">
        <v>11</v>
      </c>
      <c r="Y18" s="6"/>
      <c r="Z18" s="337"/>
      <c r="AA18" s="104" t="s">
        <v>129</v>
      </c>
      <c r="AB18" s="3"/>
      <c r="AC18" s="24" t="s">
        <v>23</v>
      </c>
      <c r="AD18" s="46" t="s">
        <v>18</v>
      </c>
      <c r="AE18" s="24" t="s">
        <v>25</v>
      </c>
      <c r="AF18" s="24" t="s">
        <v>26</v>
      </c>
      <c r="AG18" s="25" t="s">
        <v>30</v>
      </c>
      <c r="AH18" s="16"/>
      <c r="AI18" s="26" t="s">
        <v>130</v>
      </c>
      <c r="AJ18" s="105" t="s">
        <v>207</v>
      </c>
      <c r="AK18" s="28"/>
      <c r="AL18" s="3"/>
      <c r="AM18" s="106" t="s">
        <v>14</v>
      </c>
      <c r="AN18" s="41" t="s">
        <v>14</v>
      </c>
      <c r="AO18" s="25" t="s">
        <v>27</v>
      </c>
      <c r="AP18" s="25" t="s">
        <v>28</v>
      </c>
      <c r="AQ18" s="3"/>
      <c r="AR18" s="2" t="s">
        <v>14</v>
      </c>
      <c r="AS18" s="2" t="s">
        <v>27</v>
      </c>
      <c r="AT18" s="62" t="s">
        <v>28</v>
      </c>
    </row>
    <row r="19" spans="2:46" ht="15.75" thickBot="1">
      <c r="B19" s="34"/>
      <c r="C19" s="35"/>
      <c r="D19" s="36" t="s">
        <v>9</v>
      </c>
      <c r="E19" s="52"/>
      <c r="F19" s="63"/>
      <c r="G19" s="63"/>
      <c r="H19" s="63"/>
      <c r="I19" s="63" t="s">
        <v>7</v>
      </c>
      <c r="J19" s="63"/>
      <c r="K19" s="63"/>
      <c r="L19" s="12"/>
      <c r="M19" s="51" t="s">
        <v>15</v>
      </c>
      <c r="N19" s="63" t="s">
        <v>132</v>
      </c>
      <c r="O19" s="12"/>
      <c r="P19" s="35" t="s">
        <v>9</v>
      </c>
      <c r="Q19" s="52"/>
      <c r="R19" s="35"/>
      <c r="S19" s="35"/>
      <c r="T19" s="35" t="s">
        <v>13</v>
      </c>
      <c r="U19" s="64" t="s">
        <v>17</v>
      </c>
      <c r="V19" s="52"/>
      <c r="W19" s="42" t="s">
        <v>19</v>
      </c>
      <c r="X19" s="65"/>
      <c r="Y19" s="52"/>
      <c r="Z19" s="43" t="s">
        <v>19</v>
      </c>
      <c r="AA19" s="44" t="s">
        <v>19</v>
      </c>
      <c r="AB19" s="66"/>
      <c r="AC19" s="35" t="s">
        <v>24</v>
      </c>
      <c r="AD19" s="67" t="s">
        <v>24</v>
      </c>
      <c r="AE19" s="35" t="s">
        <v>24</v>
      </c>
      <c r="AF19" s="35" t="s">
        <v>24</v>
      </c>
      <c r="AG19" s="35" t="s">
        <v>24</v>
      </c>
      <c r="AH19" s="52"/>
      <c r="AI19" s="71" t="s">
        <v>36</v>
      </c>
      <c r="AJ19" s="69" t="s">
        <v>35</v>
      </c>
      <c r="AK19" s="70" t="s">
        <v>37</v>
      </c>
      <c r="AL19" s="52"/>
      <c r="AM19" s="112" t="s">
        <v>20</v>
      </c>
      <c r="AN19" s="64" t="s">
        <v>20</v>
      </c>
      <c r="AO19" s="35"/>
      <c r="AP19" s="35"/>
      <c r="AQ19" s="52"/>
      <c r="AR19" s="72">
        <v>1</v>
      </c>
      <c r="AS19" s="73">
        <v>0</v>
      </c>
      <c r="AT19" s="53" t="s">
        <v>31</v>
      </c>
    </row>
    <row r="20" spans="2:46" ht="16.5" thickBot="1">
      <c r="B20" s="13">
        <v>41563</v>
      </c>
      <c r="C20" s="11" t="s">
        <v>0</v>
      </c>
      <c r="D20" s="15">
        <v>8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156</v>
      </c>
      <c r="S20" s="115">
        <v>4</v>
      </c>
      <c r="T20" s="116">
        <v>30</v>
      </c>
      <c r="U20" s="50">
        <f>P20*T20</f>
        <v>240</v>
      </c>
      <c r="V20" s="4"/>
      <c r="W20" s="118">
        <v>0</v>
      </c>
      <c r="X20" s="119">
        <v>180</v>
      </c>
      <c r="Y20" s="120">
        <v>185</v>
      </c>
      <c r="Z20" s="118">
        <v>0</v>
      </c>
      <c r="AA20" s="118">
        <v>0</v>
      </c>
      <c r="AB20" s="3"/>
      <c r="AC20" s="29">
        <f>X20*S20</f>
        <v>720</v>
      </c>
      <c r="AD20" s="121">
        <v>0</v>
      </c>
      <c r="AE20" s="15">
        <v>0</v>
      </c>
      <c r="AF20" s="15">
        <v>0</v>
      </c>
      <c r="AG20" s="121">
        <f>AD20+AF20</f>
        <v>0</v>
      </c>
      <c r="AH20" s="122"/>
      <c r="AI20" s="124">
        <v>5455</v>
      </c>
      <c r="AJ20" s="125">
        <f>AC20+AD20+AE20+AF20</f>
        <v>720</v>
      </c>
      <c r="AK20" s="125">
        <f>AI20-AJ20</f>
        <v>4735</v>
      </c>
      <c r="AL20" s="3"/>
      <c r="AM20" s="29">
        <f>(X20/U20)*100</f>
        <v>75</v>
      </c>
      <c r="AN20" s="15" t="s">
        <v>134</v>
      </c>
      <c r="AO20" s="50">
        <f>(AD20/(AC20+AD20))*100</f>
        <v>0</v>
      </c>
      <c r="AP20" s="15">
        <f>(AG20/AC20)*100</f>
        <v>0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154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8</v>
      </c>
      <c r="Q21" s="4"/>
      <c r="R21" s="127"/>
      <c r="S21" s="129"/>
      <c r="T21" s="130"/>
      <c r="U21" s="150">
        <f>P21*T20</f>
        <v>240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75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41564</v>
      </c>
      <c r="C23" s="11" t="s">
        <v>0</v>
      </c>
      <c r="D23" s="15">
        <v>12</v>
      </c>
      <c r="E23" s="2"/>
      <c r="F23" s="7">
        <v>0.5</v>
      </c>
      <c r="G23" s="7">
        <v>0</v>
      </c>
      <c r="H23" s="7">
        <v>0.16600000000000001</v>
      </c>
      <c r="I23" s="7">
        <v>0</v>
      </c>
      <c r="J23" s="7">
        <v>0</v>
      </c>
      <c r="K23" s="7">
        <f>SUM(F23:J23)</f>
        <v>0.66600000000000004</v>
      </c>
      <c r="L23" s="4"/>
      <c r="M23" s="113">
        <v>0</v>
      </c>
      <c r="N23" s="15">
        <v>0</v>
      </c>
      <c r="O23" s="4"/>
      <c r="P23" s="114">
        <f>D23-(M23+N23)</f>
        <v>12</v>
      </c>
      <c r="Q23" s="4"/>
      <c r="R23" s="7" t="s">
        <v>156</v>
      </c>
      <c r="S23" s="115">
        <v>4</v>
      </c>
      <c r="T23" s="116">
        <v>30</v>
      </c>
      <c r="U23" s="50">
        <f>P23*T23</f>
        <v>360</v>
      </c>
      <c r="V23" s="4"/>
      <c r="W23" s="118">
        <v>0</v>
      </c>
      <c r="X23" s="119">
        <v>310</v>
      </c>
      <c r="Y23" s="120">
        <v>185</v>
      </c>
      <c r="Z23" s="118">
        <v>0</v>
      </c>
      <c r="AA23" s="118">
        <v>2</v>
      </c>
      <c r="AB23" s="3"/>
      <c r="AC23" s="29">
        <f>X23*S23</f>
        <v>1240</v>
      </c>
      <c r="AD23" s="121">
        <v>3.8</v>
      </c>
      <c r="AE23" s="15">
        <v>4.3</v>
      </c>
      <c r="AF23" s="15">
        <v>2</v>
      </c>
      <c r="AG23" s="121">
        <f>AD23+AF23</f>
        <v>5.8</v>
      </c>
      <c r="AH23" s="122"/>
      <c r="AI23" s="124">
        <f>AK20</f>
        <v>4735</v>
      </c>
      <c r="AJ23" s="125">
        <f>AC23+AD23+AE23+AF23</f>
        <v>1250.0999999999999</v>
      </c>
      <c r="AK23" s="125">
        <f>AI23-AJ23</f>
        <v>3484.9</v>
      </c>
      <c r="AL23" s="3"/>
      <c r="AM23" s="29">
        <f>(X23/U23)*100</f>
        <v>86.111111111111114</v>
      </c>
      <c r="AN23" s="15" t="s">
        <v>134</v>
      </c>
      <c r="AO23" s="50">
        <f>(AD23/(AC23+AD23))*100</f>
        <v>0.30551535616658626</v>
      </c>
      <c r="AP23" s="15">
        <f>(AG23/AC23)*100</f>
        <v>0.46774193548387089</v>
      </c>
      <c r="AQ23" s="4"/>
      <c r="AR23" s="113" t="s">
        <v>52</v>
      </c>
      <c r="AS23" s="15" t="s">
        <v>52</v>
      </c>
      <c r="AT23" s="15" t="s">
        <v>138</v>
      </c>
    </row>
    <row r="24" spans="2:46" ht="16.5" thickBot="1">
      <c r="B24" s="14" t="s">
        <v>200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11.334</v>
      </c>
      <c r="Q24" s="4"/>
      <c r="R24" s="127"/>
      <c r="S24" s="129"/>
      <c r="T24" s="130"/>
      <c r="U24" s="150">
        <f>P24*T23</f>
        <v>340.02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91.171107581906952</v>
      </c>
      <c r="AN24" s="130"/>
      <c r="AO24" s="130"/>
      <c r="AP24" s="130"/>
      <c r="AQ24" s="131"/>
      <c r="AR24" s="127"/>
      <c r="AS24" s="126"/>
      <c r="AT24" s="126"/>
    </row>
    <row r="25" spans="2:46" ht="15.75" thickBot="1">
      <c r="S25" s="45"/>
      <c r="Y25"/>
      <c r="AD25" s="45"/>
    </row>
    <row r="26" spans="2:46" ht="16.5" thickBot="1">
      <c r="B26" s="13">
        <v>41564</v>
      </c>
      <c r="C26" s="11" t="s">
        <v>157</v>
      </c>
      <c r="D26" s="15">
        <v>8.5</v>
      </c>
      <c r="E26" s="2"/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2</v>
      </c>
      <c r="L26" s="4"/>
      <c r="M26" s="113">
        <v>0</v>
      </c>
      <c r="N26" s="15">
        <v>0</v>
      </c>
      <c r="O26" s="4"/>
      <c r="P26" s="114">
        <f>D26-(M26+N26)</f>
        <v>8.5</v>
      </c>
      <c r="Q26" s="4"/>
      <c r="R26" s="7" t="s">
        <v>156</v>
      </c>
      <c r="S26" s="115">
        <v>4</v>
      </c>
      <c r="T26" s="116">
        <v>30</v>
      </c>
      <c r="U26" s="50">
        <f>P26*T26</f>
        <v>255</v>
      </c>
      <c r="V26" s="4"/>
      <c r="W26" s="118">
        <v>0</v>
      </c>
      <c r="X26" s="119">
        <v>226</v>
      </c>
      <c r="Y26" s="120">
        <v>185</v>
      </c>
      <c r="Z26" s="118">
        <v>0</v>
      </c>
      <c r="AA26" s="118">
        <v>17</v>
      </c>
      <c r="AB26" s="3"/>
      <c r="AC26" s="29">
        <f>X26*S26</f>
        <v>904</v>
      </c>
      <c r="AD26" s="121">
        <v>47</v>
      </c>
      <c r="AE26" s="15">
        <v>6.3559999999999999</v>
      </c>
      <c r="AF26" s="15">
        <v>9.3409999999999993</v>
      </c>
      <c r="AG26" s="121">
        <f>AD26+AF26</f>
        <v>56.341000000000001</v>
      </c>
      <c r="AH26" s="122"/>
      <c r="AI26" s="124">
        <f>AK23</f>
        <v>3484.9</v>
      </c>
      <c r="AJ26" s="125">
        <f>AC26+AD26+AE26+AF26</f>
        <v>966.697</v>
      </c>
      <c r="AK26" s="125">
        <f>AI26-AJ26</f>
        <v>2518.203</v>
      </c>
      <c r="AL26" s="3"/>
      <c r="AM26" s="29">
        <f>(X26/U26)*100</f>
        <v>88.627450980392155</v>
      </c>
      <c r="AN26" s="15" t="s">
        <v>134</v>
      </c>
      <c r="AO26" s="50">
        <f>(AD26/(AC26+AD26))*100</f>
        <v>4.9421661409043107</v>
      </c>
      <c r="AP26" s="15">
        <f>(AG26/AC26)*100</f>
        <v>6.2324115044247783</v>
      </c>
      <c r="AQ26" s="4"/>
      <c r="AR26" s="113" t="s">
        <v>138</v>
      </c>
      <c r="AS26" s="15" t="s">
        <v>52</v>
      </c>
      <c r="AT26" s="15" t="s">
        <v>52</v>
      </c>
    </row>
    <row r="27" spans="2:46" ht="16.5" thickBot="1">
      <c r="B27" s="14" t="s">
        <v>86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6.5</v>
      </c>
      <c r="Q27" s="4"/>
      <c r="R27" s="127"/>
      <c r="S27" s="129"/>
      <c r="T27" s="130"/>
      <c r="U27" s="150">
        <f>P27*T26</f>
        <v>195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115.89743589743591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41565</v>
      </c>
      <c r="C29" s="11" t="s">
        <v>0</v>
      </c>
      <c r="D29" s="15">
        <v>12</v>
      </c>
      <c r="E29" s="2"/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7">
        <f>SUM(F29:J29)</f>
        <v>1</v>
      </c>
      <c r="L29" s="4"/>
      <c r="M29" s="113">
        <v>0</v>
      </c>
      <c r="N29" s="15">
        <v>0</v>
      </c>
      <c r="O29" s="4"/>
      <c r="P29" s="114">
        <f>D29-(M29+N29)</f>
        <v>12</v>
      </c>
      <c r="Q29" s="4"/>
      <c r="R29" s="7" t="s">
        <v>156</v>
      </c>
      <c r="S29" s="115">
        <v>4</v>
      </c>
      <c r="T29" s="116">
        <v>30</v>
      </c>
      <c r="U29" s="50">
        <f>P29*T29</f>
        <v>360</v>
      </c>
      <c r="V29" s="4"/>
      <c r="W29" s="118">
        <v>0</v>
      </c>
      <c r="X29" s="119">
        <v>174</v>
      </c>
      <c r="Y29" s="120">
        <v>185</v>
      </c>
      <c r="Z29" s="118">
        <v>0</v>
      </c>
      <c r="AA29" s="118">
        <v>10</v>
      </c>
      <c r="AB29" s="3"/>
      <c r="AC29" s="29">
        <f>X29*S29</f>
        <v>696</v>
      </c>
      <c r="AD29" s="121">
        <v>0</v>
      </c>
      <c r="AE29" s="15">
        <v>4.3</v>
      </c>
      <c r="AF29" s="15">
        <v>0</v>
      </c>
      <c r="AG29" s="121">
        <f>AD29+AF29</f>
        <v>0</v>
      </c>
      <c r="AH29" s="122"/>
      <c r="AI29" s="124">
        <f>AK26</f>
        <v>2518.203</v>
      </c>
      <c r="AJ29" s="125">
        <f>AC29+AD29+AE29+AF29</f>
        <v>700.3</v>
      </c>
      <c r="AK29" s="125">
        <f>AI29-AJ29</f>
        <v>1817.903</v>
      </c>
      <c r="AL29" s="3"/>
      <c r="AM29" s="29">
        <f>(X29/U29)*100</f>
        <v>48.333333333333336</v>
      </c>
      <c r="AN29" s="15" t="s">
        <v>134</v>
      </c>
      <c r="AO29" s="50">
        <f>(AD29/(AC29+AD29))*100</f>
        <v>0</v>
      </c>
      <c r="AP29" s="15">
        <f>(AG29/AC29)*100</f>
        <v>0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200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11</v>
      </c>
      <c r="Q30" s="4"/>
      <c r="R30" s="127"/>
      <c r="S30" s="129"/>
      <c r="T30" s="130"/>
      <c r="U30" s="150">
        <f>P30*T29</f>
        <v>330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52.72727272727272</v>
      </c>
      <c r="AN30" s="130"/>
      <c r="AO30" s="130"/>
      <c r="AP30" s="130"/>
      <c r="AQ30" s="131"/>
      <c r="AR30" s="127"/>
      <c r="AS30" s="126"/>
      <c r="AT30" s="126"/>
    </row>
    <row r="31" spans="2:46" ht="15.75" thickBot="1">
      <c r="S31" s="45"/>
      <c r="Y31"/>
      <c r="AD31" s="45"/>
    </row>
    <row r="32" spans="2:46" ht="16.5" thickBot="1">
      <c r="B32" s="13">
        <v>41565</v>
      </c>
      <c r="C32" s="11" t="s">
        <v>157</v>
      </c>
      <c r="D32" s="15">
        <v>8.5</v>
      </c>
      <c r="E32" s="2"/>
      <c r="F32" s="7">
        <v>0.4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0.4</v>
      </c>
      <c r="L32" s="4"/>
      <c r="M32" s="113">
        <v>0</v>
      </c>
      <c r="N32" s="15">
        <v>0</v>
      </c>
      <c r="O32" s="4"/>
      <c r="P32" s="114">
        <f>D32-(M32+N32)</f>
        <v>8.5</v>
      </c>
      <c r="Q32" s="4"/>
      <c r="R32" s="7" t="s">
        <v>156</v>
      </c>
      <c r="S32" s="115">
        <v>4</v>
      </c>
      <c r="T32" s="116">
        <v>30</v>
      </c>
      <c r="U32" s="50">
        <f>P32*T32</f>
        <v>255</v>
      </c>
      <c r="V32" s="4"/>
      <c r="W32" s="118">
        <v>0</v>
      </c>
      <c r="X32" s="119">
        <v>222</v>
      </c>
      <c r="Y32" s="120">
        <v>185</v>
      </c>
      <c r="Z32" s="118">
        <v>0</v>
      </c>
      <c r="AA32" s="118">
        <v>5</v>
      </c>
      <c r="AB32" s="3"/>
      <c r="AC32" s="29">
        <f>X32*S32</f>
        <v>888</v>
      </c>
      <c r="AD32" s="121">
        <v>16.52</v>
      </c>
      <c r="AE32" s="15">
        <v>9.1059999999999999</v>
      </c>
      <c r="AF32" s="15">
        <v>3.4</v>
      </c>
      <c r="AG32" s="121">
        <f>AD32+AF32</f>
        <v>19.919999999999998</v>
      </c>
      <c r="AH32" s="122"/>
      <c r="AI32" s="124">
        <f>AK29</f>
        <v>1817.903</v>
      </c>
      <c r="AJ32" s="125">
        <f>AC32+AD32+AE32+AF32</f>
        <v>917.02599999999995</v>
      </c>
      <c r="AK32" s="125">
        <f>AI32-AJ32</f>
        <v>900.87700000000007</v>
      </c>
      <c r="AL32" s="3"/>
      <c r="AM32" s="29">
        <f>(X32/U32)*100</f>
        <v>87.058823529411768</v>
      </c>
      <c r="AN32" s="15" t="s">
        <v>134</v>
      </c>
      <c r="AO32" s="50">
        <f>(AD32/(AC32+AD32))*100</f>
        <v>1.8263830539954891</v>
      </c>
      <c r="AP32" s="15">
        <f>(AG32/AC32)*100</f>
        <v>2.243243243243243</v>
      </c>
      <c r="AQ32" s="4"/>
      <c r="AR32" s="113" t="s">
        <v>52</v>
      </c>
      <c r="AS32" s="15" t="s">
        <v>52</v>
      </c>
      <c r="AT32" s="15" t="s">
        <v>138</v>
      </c>
    </row>
    <row r="33" spans="2:46" ht="16.5" thickBot="1">
      <c r="B33" s="14" t="s">
        <v>86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8.1</v>
      </c>
      <c r="Q33" s="4"/>
      <c r="R33" s="127"/>
      <c r="S33" s="129"/>
      <c r="T33" s="130"/>
      <c r="U33" s="150">
        <f>P33*T32</f>
        <v>243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91.358024691358025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41569</v>
      </c>
      <c r="C35" s="11" t="s">
        <v>0</v>
      </c>
      <c r="D35" s="15">
        <v>10</v>
      </c>
      <c r="E35" s="2"/>
      <c r="F35" s="7">
        <v>1</v>
      </c>
      <c r="G35" s="7"/>
      <c r="H35" s="7"/>
      <c r="I35" s="7">
        <v>0</v>
      </c>
      <c r="J35" s="7">
        <v>0</v>
      </c>
      <c r="K35" s="7">
        <f>SUM(F35:J35)</f>
        <v>1</v>
      </c>
      <c r="L35" s="4"/>
      <c r="M35" s="113">
        <v>0</v>
      </c>
      <c r="N35" s="15">
        <v>5</v>
      </c>
      <c r="O35" s="4"/>
      <c r="P35" s="114">
        <f>D35-(M35+N35)</f>
        <v>5</v>
      </c>
      <c r="Q35" s="4"/>
      <c r="R35" s="7" t="s">
        <v>59</v>
      </c>
      <c r="S35" s="115">
        <v>2</v>
      </c>
      <c r="T35" s="116">
        <v>36</v>
      </c>
      <c r="U35" s="50">
        <f>P35*T35</f>
        <v>180</v>
      </c>
      <c r="V35" s="4"/>
      <c r="W35" s="118">
        <v>0</v>
      </c>
      <c r="X35" s="119">
        <v>105</v>
      </c>
      <c r="Y35" s="120">
        <v>185</v>
      </c>
      <c r="Z35" s="118">
        <v>0</v>
      </c>
      <c r="AA35" s="118">
        <v>7</v>
      </c>
      <c r="AB35" s="3"/>
      <c r="AC35" s="29">
        <f>X35*S35</f>
        <v>210</v>
      </c>
      <c r="AD35" s="121">
        <v>12.9</v>
      </c>
      <c r="AE35" s="15">
        <v>3.9</v>
      </c>
      <c r="AF35" s="15">
        <v>3.5</v>
      </c>
      <c r="AG35" s="121">
        <f>AD35+AF35</f>
        <v>16.399999999999999</v>
      </c>
      <c r="AH35" s="122"/>
      <c r="AI35" s="124">
        <f>AK32</f>
        <v>900.87700000000007</v>
      </c>
      <c r="AJ35" s="125">
        <f>AC35+AD35+AE35+AF35</f>
        <v>230.3</v>
      </c>
      <c r="AK35" s="125">
        <f>AI35-AJ35</f>
        <v>670.577</v>
      </c>
      <c r="AL35" s="3"/>
      <c r="AM35" s="29">
        <f>(X35/U35)*100</f>
        <v>58.333333333333336</v>
      </c>
      <c r="AN35" s="15" t="s">
        <v>134</v>
      </c>
      <c r="AO35" s="50">
        <f>(AD35/(AC35+AD35))*100</f>
        <v>5.7873485868102286</v>
      </c>
      <c r="AP35" s="15">
        <f>(AG35/AC35)*100</f>
        <v>7.8095238095238093</v>
      </c>
      <c r="AQ35" s="4"/>
      <c r="AR35" s="113" t="s">
        <v>52</v>
      </c>
      <c r="AS35" s="15" t="s">
        <v>52</v>
      </c>
      <c r="AT35" s="15" t="s">
        <v>52</v>
      </c>
    </row>
    <row r="36" spans="2:46" ht="16.5" thickBot="1">
      <c r="B36" s="14" t="s">
        <v>86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4</v>
      </c>
      <c r="Q36" s="4"/>
      <c r="R36" s="127"/>
      <c r="S36" s="129"/>
      <c r="T36" s="130"/>
      <c r="U36" s="150">
        <f>P36*T35</f>
        <v>144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72.916666666666657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thickBot="1">
      <c r="B38" s="13">
        <v>41570</v>
      </c>
      <c r="C38" s="11" t="s">
        <v>0</v>
      </c>
      <c r="D38" s="15">
        <v>10</v>
      </c>
      <c r="E38" s="2"/>
      <c r="F38" s="7">
        <v>1</v>
      </c>
      <c r="G38" s="7">
        <v>2</v>
      </c>
      <c r="H38" s="7">
        <v>0.91</v>
      </c>
      <c r="I38" s="7">
        <v>0</v>
      </c>
      <c r="J38" s="7">
        <v>0</v>
      </c>
      <c r="K38" s="7">
        <f>SUM(F38:J38)</f>
        <v>3.91</v>
      </c>
      <c r="L38" s="4"/>
      <c r="M38" s="113">
        <v>0</v>
      </c>
      <c r="N38" s="15">
        <v>0</v>
      </c>
      <c r="O38" s="4"/>
      <c r="P38" s="114">
        <f>D38-(M38+N38)</f>
        <v>10</v>
      </c>
      <c r="Q38" s="4"/>
      <c r="R38" s="7" t="s">
        <v>59</v>
      </c>
      <c r="S38" s="115">
        <v>2</v>
      </c>
      <c r="T38" s="116">
        <v>36</v>
      </c>
      <c r="U38" s="50">
        <f>P38*T38</f>
        <v>360</v>
      </c>
      <c r="V38" s="4"/>
      <c r="W38" s="118">
        <v>0</v>
      </c>
      <c r="X38" s="119">
        <v>120</v>
      </c>
      <c r="Y38" s="120">
        <v>185</v>
      </c>
      <c r="Z38" s="118">
        <v>0</v>
      </c>
      <c r="AA38" s="118">
        <v>25</v>
      </c>
      <c r="AB38" s="3"/>
      <c r="AC38" s="29">
        <f>X38*S38</f>
        <v>240</v>
      </c>
      <c r="AD38" s="121">
        <v>75</v>
      </c>
      <c r="AE38" s="15">
        <v>1.56</v>
      </c>
      <c r="AF38" s="15">
        <v>3.35</v>
      </c>
      <c r="AG38" s="121">
        <f>AD38+AF38</f>
        <v>78.349999999999994</v>
      </c>
      <c r="AH38" s="122"/>
      <c r="AI38" s="124">
        <f>AK35</f>
        <v>670.577</v>
      </c>
      <c r="AJ38" s="125">
        <f>AC38+AD38+AE38+AF38</f>
        <v>319.91000000000003</v>
      </c>
      <c r="AK38" s="125">
        <f>AI38-AJ38</f>
        <v>350.66699999999997</v>
      </c>
      <c r="AL38" s="3"/>
      <c r="AM38" s="29">
        <f>(X38/U38)*100</f>
        <v>33.333333333333329</v>
      </c>
      <c r="AN38" s="15" t="s">
        <v>134</v>
      </c>
      <c r="AO38" s="50">
        <f>(AD38/(AC38+AD38))*100</f>
        <v>23.809523809523807</v>
      </c>
      <c r="AP38" s="15">
        <f>(AG38/AC38)*100</f>
        <v>32.645833333333329</v>
      </c>
      <c r="AQ38" s="4"/>
      <c r="AR38" s="113" t="s">
        <v>52</v>
      </c>
      <c r="AS38" s="15" t="s">
        <v>52</v>
      </c>
      <c r="AT38" s="15" t="s">
        <v>52</v>
      </c>
    </row>
    <row r="39" spans="2:46" ht="16.5" thickBot="1">
      <c r="B39" s="14" t="s">
        <v>86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6.09</v>
      </c>
      <c r="Q39" s="4"/>
      <c r="R39" s="127"/>
      <c r="S39" s="129"/>
      <c r="T39" s="130"/>
      <c r="U39" s="150">
        <f>P39*T38</f>
        <v>219.24</v>
      </c>
      <c r="V39" s="131"/>
      <c r="W39" s="133"/>
      <c r="X39" s="134"/>
      <c r="Y39" s="135"/>
      <c r="Z39" s="133"/>
      <c r="AA39" s="133"/>
      <c r="AB39" s="16"/>
      <c r="AC39" s="136"/>
      <c r="AD39" s="137"/>
      <c r="AE39" s="130"/>
      <c r="AF39" s="130"/>
      <c r="AG39" s="130"/>
      <c r="AH39" s="131"/>
      <c r="AI39" s="140"/>
      <c r="AJ39" s="137"/>
      <c r="AK39" s="137"/>
      <c r="AL39" s="16"/>
      <c r="AM39" s="151">
        <f>(X38/U39)*100</f>
        <v>54.734537493158172</v>
      </c>
      <c r="AN39" s="130"/>
      <c r="AO39" s="130"/>
      <c r="AP39" s="130"/>
      <c r="AQ39" s="131"/>
      <c r="AR39" s="127"/>
      <c r="AS39" s="126"/>
      <c r="AT39" s="126"/>
    </row>
    <row r="40" spans="2:46" ht="15.75" thickBot="1"/>
    <row r="41" spans="2:46" ht="16.5" thickBot="1">
      <c r="B41" s="13">
        <v>41571</v>
      </c>
      <c r="C41" s="11" t="s">
        <v>0</v>
      </c>
      <c r="D41" s="15">
        <v>10</v>
      </c>
      <c r="E41" s="2"/>
      <c r="F41" s="7">
        <v>2</v>
      </c>
      <c r="G41" s="7">
        <v>0</v>
      </c>
      <c r="H41" s="7">
        <v>0</v>
      </c>
      <c r="I41" s="7">
        <v>0</v>
      </c>
      <c r="J41" s="7">
        <v>0</v>
      </c>
      <c r="K41" s="7">
        <f>SUM(F41:J41)</f>
        <v>2</v>
      </c>
      <c r="L41" s="4"/>
      <c r="M41" s="113">
        <v>0</v>
      </c>
      <c r="N41" s="15">
        <v>0</v>
      </c>
      <c r="O41" s="4"/>
      <c r="P41" s="114">
        <f>D41-(M41+N41)</f>
        <v>10</v>
      </c>
      <c r="Q41" s="4"/>
      <c r="R41" s="7" t="s">
        <v>59</v>
      </c>
      <c r="S41" s="115">
        <v>2</v>
      </c>
      <c r="T41" s="116">
        <v>36</v>
      </c>
      <c r="U41" s="50">
        <f>P41*T41</f>
        <v>360</v>
      </c>
      <c r="V41" s="4"/>
      <c r="W41" s="118">
        <v>0</v>
      </c>
      <c r="X41" s="119">
        <v>195</v>
      </c>
      <c r="Y41" s="120">
        <v>185</v>
      </c>
      <c r="Z41" s="118">
        <v>0</v>
      </c>
      <c r="AA41" s="118">
        <v>2</v>
      </c>
      <c r="AB41" s="3"/>
      <c r="AC41" s="29">
        <f>X41*S41</f>
        <v>390</v>
      </c>
      <c r="AD41" s="121">
        <v>3.95</v>
      </c>
      <c r="AE41" s="15">
        <v>2.73</v>
      </c>
      <c r="AF41" s="15">
        <v>0</v>
      </c>
      <c r="AG41" s="121">
        <f>AD41+AF41</f>
        <v>3.95</v>
      </c>
      <c r="AH41" s="122"/>
      <c r="AI41" s="124">
        <f>AK38</f>
        <v>350.66699999999997</v>
      </c>
      <c r="AJ41" s="125">
        <f>AC41+AD41+AE41+AF41</f>
        <v>396.68</v>
      </c>
      <c r="AK41" s="125">
        <f>AI41-AJ41</f>
        <v>-46.013000000000034</v>
      </c>
      <c r="AL41" s="3"/>
      <c r="AM41" s="29">
        <f>(X41/U41)*100</f>
        <v>54.166666666666664</v>
      </c>
      <c r="AN41" s="15" t="s">
        <v>134</v>
      </c>
      <c r="AO41" s="50">
        <f>(AD41/(AC41+AD41))*100</f>
        <v>1.0026653128569616</v>
      </c>
      <c r="AP41" s="15">
        <f>(AG41/AC41)*100</f>
        <v>1.0128205128205128</v>
      </c>
      <c r="AQ41" s="4"/>
      <c r="AR41" s="113" t="s">
        <v>52</v>
      </c>
      <c r="AS41" s="15" t="s">
        <v>52</v>
      </c>
      <c r="AT41" s="15" t="s">
        <v>138</v>
      </c>
    </row>
    <row r="42" spans="2:46" ht="16.5" thickBot="1">
      <c r="B42" s="14" t="s">
        <v>86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8</v>
      </c>
      <c r="Q42" s="4"/>
      <c r="R42" s="127"/>
      <c r="S42" s="129"/>
      <c r="T42" s="130"/>
      <c r="U42" s="150">
        <f>P42*T41</f>
        <v>288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67.708333333333343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customHeight="1">
      <c r="B44" s="29" t="s">
        <v>32</v>
      </c>
      <c r="C44" s="30" t="s">
        <v>1</v>
      </c>
      <c r="D44" s="31" t="s">
        <v>1</v>
      </c>
      <c r="E44" s="54"/>
      <c r="F44" s="609" t="s">
        <v>12</v>
      </c>
      <c r="G44" s="610"/>
      <c r="H44" s="610"/>
      <c r="I44" s="610"/>
      <c r="J44" s="610"/>
      <c r="K44" s="611"/>
      <c r="L44" s="15"/>
      <c r="M44" s="612" t="s">
        <v>33</v>
      </c>
      <c r="N44" s="613"/>
      <c r="O44" s="15"/>
      <c r="P44" s="50" t="s">
        <v>10</v>
      </c>
      <c r="Q44" s="54"/>
      <c r="R44" s="50" t="s">
        <v>122</v>
      </c>
      <c r="S44" s="340"/>
      <c r="T44" s="50" t="s">
        <v>29</v>
      </c>
      <c r="U44" s="55" t="s">
        <v>14</v>
      </c>
      <c r="V44" s="54" t="s">
        <v>9</v>
      </c>
      <c r="W44" s="343" t="s">
        <v>198</v>
      </c>
      <c r="X44" s="100" t="s">
        <v>14</v>
      </c>
      <c r="Y44" s="56"/>
      <c r="Z44" s="344" t="s">
        <v>113</v>
      </c>
      <c r="AA44" s="101" t="s">
        <v>43</v>
      </c>
      <c r="AB44" s="54"/>
      <c r="AC44" s="57" t="s">
        <v>38</v>
      </c>
      <c r="AD44" s="58"/>
      <c r="AE44" s="59"/>
      <c r="AF44" s="60"/>
      <c r="AG44" s="50" t="s">
        <v>11</v>
      </c>
      <c r="AH44" s="54"/>
      <c r="AI44" s="614" t="s">
        <v>39</v>
      </c>
      <c r="AJ44" s="615"/>
      <c r="AK44" s="616"/>
      <c r="AL44" s="54"/>
      <c r="AM44" s="102" t="s">
        <v>22</v>
      </c>
      <c r="AN44" s="55" t="s">
        <v>22</v>
      </c>
      <c r="AO44" s="50" t="s">
        <v>20</v>
      </c>
      <c r="AP44" s="50" t="s">
        <v>20</v>
      </c>
      <c r="AQ44" s="54"/>
      <c r="AR44" s="15" t="s">
        <v>22</v>
      </c>
      <c r="AS44" s="15" t="s">
        <v>9</v>
      </c>
      <c r="AT44" s="61" t="s">
        <v>9</v>
      </c>
    </row>
    <row r="45" spans="2:46" ht="16.5" customHeight="1" thickBot="1">
      <c r="B45" s="32" t="s">
        <v>9</v>
      </c>
      <c r="C45" s="25" t="s">
        <v>9</v>
      </c>
      <c r="D45" s="33" t="s">
        <v>10</v>
      </c>
      <c r="E45" s="3"/>
      <c r="F45" s="37" t="s">
        <v>3</v>
      </c>
      <c r="G45" s="37" t="s">
        <v>4</v>
      </c>
      <c r="H45" s="37" t="s">
        <v>5</v>
      </c>
      <c r="I45" s="37" t="s">
        <v>6</v>
      </c>
      <c r="J45" s="37" t="s">
        <v>8</v>
      </c>
      <c r="K45" s="37" t="s">
        <v>11</v>
      </c>
      <c r="L45" s="2"/>
      <c r="M45" s="38" t="s">
        <v>10</v>
      </c>
      <c r="N45" s="39" t="s">
        <v>116</v>
      </c>
      <c r="O45" s="1"/>
      <c r="P45" s="25" t="s">
        <v>2</v>
      </c>
      <c r="Q45" s="3"/>
      <c r="R45" s="25" t="s">
        <v>125</v>
      </c>
      <c r="S45" s="25" t="s">
        <v>34</v>
      </c>
      <c r="T45" s="25" t="s">
        <v>46</v>
      </c>
      <c r="U45" s="41" t="s">
        <v>16</v>
      </c>
      <c r="V45" s="3" t="s">
        <v>9</v>
      </c>
      <c r="W45" s="341"/>
      <c r="X45" s="103" t="s">
        <v>11</v>
      </c>
      <c r="Y45" s="6"/>
      <c r="Z45" s="342"/>
      <c r="AA45" s="104" t="s">
        <v>129</v>
      </c>
      <c r="AB45" s="3"/>
      <c r="AC45" s="24" t="s">
        <v>23</v>
      </c>
      <c r="AD45" s="46" t="s">
        <v>18</v>
      </c>
      <c r="AE45" s="24" t="s">
        <v>25</v>
      </c>
      <c r="AF45" s="24" t="s">
        <v>26</v>
      </c>
      <c r="AG45" s="25" t="s">
        <v>30</v>
      </c>
      <c r="AH45" s="16"/>
      <c r="AI45" s="26" t="s">
        <v>130</v>
      </c>
      <c r="AJ45" s="105" t="s">
        <v>208</v>
      </c>
      <c r="AK45" s="28"/>
      <c r="AL45" s="3"/>
      <c r="AM45" s="106" t="s">
        <v>14</v>
      </c>
      <c r="AN45" s="41" t="s">
        <v>14</v>
      </c>
      <c r="AO45" s="25" t="s">
        <v>27</v>
      </c>
      <c r="AP45" s="25" t="s">
        <v>28</v>
      </c>
      <c r="AQ45" s="3"/>
      <c r="AR45" s="2" t="s">
        <v>14</v>
      </c>
      <c r="AS45" s="2" t="s">
        <v>27</v>
      </c>
      <c r="AT45" s="62" t="s">
        <v>28</v>
      </c>
    </row>
    <row r="46" spans="2:46" ht="15.75" thickBot="1">
      <c r="B46" s="34"/>
      <c r="C46" s="35"/>
      <c r="D46" s="36" t="s">
        <v>9</v>
      </c>
      <c r="E46" s="52"/>
      <c r="F46" s="63"/>
      <c r="G46" s="63"/>
      <c r="H46" s="63"/>
      <c r="I46" s="63" t="s">
        <v>7</v>
      </c>
      <c r="J46" s="63"/>
      <c r="K46" s="63"/>
      <c r="L46" s="12"/>
      <c r="M46" s="51" t="s">
        <v>15</v>
      </c>
      <c r="N46" s="63" t="s">
        <v>132</v>
      </c>
      <c r="O46" s="12"/>
      <c r="P46" s="35" t="s">
        <v>9</v>
      </c>
      <c r="Q46" s="52"/>
      <c r="R46" s="35"/>
      <c r="S46" s="35"/>
      <c r="T46" s="35" t="s">
        <v>13</v>
      </c>
      <c r="U46" s="64" t="s">
        <v>17</v>
      </c>
      <c r="V46" s="52"/>
      <c r="W46" s="42" t="s">
        <v>19</v>
      </c>
      <c r="X46" s="65"/>
      <c r="Y46" s="52"/>
      <c r="Z46" s="43" t="s">
        <v>19</v>
      </c>
      <c r="AA46" s="44" t="s">
        <v>19</v>
      </c>
      <c r="AB46" s="66"/>
      <c r="AC46" s="35" t="s">
        <v>24</v>
      </c>
      <c r="AD46" s="67" t="s">
        <v>24</v>
      </c>
      <c r="AE46" s="35" t="s">
        <v>24</v>
      </c>
      <c r="AF46" s="35" t="s">
        <v>24</v>
      </c>
      <c r="AG46" s="35" t="s">
        <v>24</v>
      </c>
      <c r="AH46" s="52"/>
      <c r="AI46" s="71" t="s">
        <v>36</v>
      </c>
      <c r="AJ46" s="69" t="s">
        <v>35</v>
      </c>
      <c r="AK46" s="70" t="s">
        <v>37</v>
      </c>
      <c r="AL46" s="52"/>
      <c r="AM46" s="112" t="s">
        <v>20</v>
      </c>
      <c r="AN46" s="64" t="s">
        <v>20</v>
      </c>
      <c r="AO46" s="35"/>
      <c r="AP46" s="35"/>
      <c r="AQ46" s="52"/>
      <c r="AR46" s="72">
        <v>1</v>
      </c>
      <c r="AS46" s="73">
        <v>0</v>
      </c>
      <c r="AT46" s="53" t="s">
        <v>31</v>
      </c>
    </row>
    <row r="47" spans="2:46" ht="16.5" thickBot="1">
      <c r="B47" s="13">
        <v>41572</v>
      </c>
      <c r="C47" s="11" t="s">
        <v>0</v>
      </c>
      <c r="D47" s="15">
        <v>8</v>
      </c>
      <c r="E47" s="2"/>
      <c r="F47" s="7">
        <v>0.5</v>
      </c>
      <c r="G47" s="7">
        <v>0</v>
      </c>
      <c r="H47" s="7">
        <v>0</v>
      </c>
      <c r="I47" s="7">
        <v>0</v>
      </c>
      <c r="J47" s="7">
        <v>0</v>
      </c>
      <c r="K47" s="7">
        <f>SUM(F47:J47)</f>
        <v>0.5</v>
      </c>
      <c r="L47" s="4"/>
      <c r="M47" s="113">
        <v>0</v>
      </c>
      <c r="N47" s="15">
        <v>0</v>
      </c>
      <c r="O47" s="4"/>
      <c r="P47" s="114">
        <f>D47-(M47+N47)</f>
        <v>8</v>
      </c>
      <c r="Q47" s="4"/>
      <c r="R47" s="7" t="s">
        <v>59</v>
      </c>
      <c r="S47" s="115">
        <v>2</v>
      </c>
      <c r="T47" s="116">
        <v>36</v>
      </c>
      <c r="U47" s="50">
        <f>P47*T47</f>
        <v>288</v>
      </c>
      <c r="V47" s="4"/>
      <c r="W47" s="118">
        <v>0</v>
      </c>
      <c r="X47" s="119">
        <v>235</v>
      </c>
      <c r="Y47" s="120">
        <v>185</v>
      </c>
      <c r="Z47" s="118">
        <v>0</v>
      </c>
      <c r="AA47" s="118">
        <v>2</v>
      </c>
      <c r="AB47" s="3"/>
      <c r="AC47" s="29">
        <f>X47*S47</f>
        <v>470</v>
      </c>
      <c r="AD47" s="121">
        <v>5.6</v>
      </c>
      <c r="AE47" s="15">
        <v>7.35</v>
      </c>
      <c r="AF47" s="15">
        <v>0</v>
      </c>
      <c r="AG47" s="121">
        <f>AD47+AF47</f>
        <v>5.6</v>
      </c>
      <c r="AH47" s="122"/>
      <c r="AI47" s="124">
        <v>5224</v>
      </c>
      <c r="AJ47" s="125">
        <f>AC47+AD47+AE47+AF47</f>
        <v>482.95000000000005</v>
      </c>
      <c r="AK47" s="125">
        <f>AI47-AJ47</f>
        <v>4741.05</v>
      </c>
      <c r="AL47" s="3"/>
      <c r="AM47" s="29">
        <f>(X47/U47)*100</f>
        <v>81.597222222222214</v>
      </c>
      <c r="AN47" s="15" t="s">
        <v>134</v>
      </c>
      <c r="AO47" s="50">
        <f>(AD47/(AC47+AD47))*100</f>
        <v>1.1774600504625734</v>
      </c>
      <c r="AP47" s="15">
        <f>(AG47/AC47)*100</f>
        <v>1.1914893617021276</v>
      </c>
      <c r="AQ47" s="4"/>
      <c r="AR47" s="113" t="s">
        <v>52</v>
      </c>
      <c r="AS47" s="15" t="s">
        <v>52</v>
      </c>
      <c r="AT47" s="15" t="s">
        <v>138</v>
      </c>
    </row>
    <row r="48" spans="2:46" ht="16.5" thickBot="1">
      <c r="B48" s="14" t="s">
        <v>86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7.5</v>
      </c>
      <c r="Q48" s="4"/>
      <c r="R48" s="127"/>
      <c r="S48" s="129"/>
      <c r="T48" s="130"/>
      <c r="U48" s="150">
        <f>P48*T47</f>
        <v>270</v>
      </c>
      <c r="V48" s="131"/>
      <c r="W48" s="133"/>
      <c r="X48" s="134"/>
      <c r="Y48" s="135"/>
      <c r="Z48" s="133"/>
      <c r="AA48" s="133"/>
      <c r="AB48" s="16"/>
      <c r="AC48" s="136"/>
      <c r="AD48" s="137"/>
      <c r="AE48" s="130"/>
      <c r="AF48" s="130"/>
      <c r="AG48" s="130"/>
      <c r="AH48" s="131"/>
      <c r="AI48" s="140"/>
      <c r="AJ48" s="137"/>
      <c r="AK48" s="137"/>
      <c r="AL48" s="16"/>
      <c r="AM48" s="151">
        <f>(X47/U48)*100</f>
        <v>87.037037037037038</v>
      </c>
      <c r="AN48" s="130"/>
      <c r="AO48" s="130"/>
      <c r="AP48" s="130"/>
      <c r="AQ48" s="131"/>
      <c r="AR48" s="127"/>
      <c r="AS48" s="126"/>
      <c r="AT48" s="126"/>
    </row>
    <row r="49" spans="2:46" ht="15.75" thickBot="1"/>
    <row r="50" spans="2:46" ht="16.5" thickBot="1">
      <c r="B50" s="13">
        <v>41575</v>
      </c>
      <c r="C50" s="11" t="s">
        <v>0</v>
      </c>
      <c r="D50" s="15">
        <v>10</v>
      </c>
      <c r="E50" s="2"/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SUM(F50:J50)</f>
        <v>0</v>
      </c>
      <c r="L50" s="4"/>
      <c r="M50" s="113">
        <v>0</v>
      </c>
      <c r="N50" s="15">
        <v>0</v>
      </c>
      <c r="O50" s="4"/>
      <c r="P50" s="114">
        <f>D50-(M50+N50)</f>
        <v>10</v>
      </c>
      <c r="Q50" s="4"/>
      <c r="R50" s="7" t="s">
        <v>59</v>
      </c>
      <c r="S50" s="115">
        <v>2</v>
      </c>
      <c r="T50" s="116">
        <v>36</v>
      </c>
      <c r="U50" s="50">
        <f>P50*T50</f>
        <v>360</v>
      </c>
      <c r="V50" s="4"/>
      <c r="W50" s="118">
        <v>0</v>
      </c>
      <c r="X50" s="119">
        <v>348</v>
      </c>
      <c r="Y50" s="120">
        <v>185</v>
      </c>
      <c r="Z50" s="118">
        <v>0</v>
      </c>
      <c r="AA50" s="118">
        <v>6</v>
      </c>
      <c r="AB50" s="3"/>
      <c r="AC50" s="29">
        <f>X50*S50</f>
        <v>696</v>
      </c>
      <c r="AD50" s="121">
        <v>12.3</v>
      </c>
      <c r="AE50" s="15">
        <v>5.2</v>
      </c>
      <c r="AF50" s="15">
        <v>0</v>
      </c>
      <c r="AG50" s="121">
        <f>AD50+AF50</f>
        <v>12.3</v>
      </c>
      <c r="AH50" s="122"/>
      <c r="AI50" s="124">
        <f>AK47</f>
        <v>4741.05</v>
      </c>
      <c r="AJ50" s="125">
        <f>AC50+AD50+AE50+AF50</f>
        <v>713.5</v>
      </c>
      <c r="AK50" s="125">
        <f>AI50-AJ50</f>
        <v>4027.55</v>
      </c>
      <c r="AL50" s="3"/>
      <c r="AM50" s="29">
        <f>(X50/U50)*100</f>
        <v>96.666666666666671</v>
      </c>
      <c r="AN50" s="15" t="s">
        <v>134</v>
      </c>
      <c r="AO50" s="50">
        <f>(AD50/(AC50+AD50))*100</f>
        <v>1.736552308343922</v>
      </c>
      <c r="AP50" s="15">
        <f>(AG50/AC50)*100</f>
        <v>1.767241379310345</v>
      </c>
      <c r="AQ50" s="4"/>
      <c r="AR50" s="113" t="s">
        <v>52</v>
      </c>
      <c r="AS50" s="15" t="s">
        <v>52</v>
      </c>
      <c r="AT50" s="15" t="s">
        <v>138</v>
      </c>
    </row>
    <row r="51" spans="2:46" ht="16.5" thickBot="1">
      <c r="B51" s="14" t="s">
        <v>147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10</v>
      </c>
      <c r="Q51" s="4"/>
      <c r="R51" s="127"/>
      <c r="S51" s="129"/>
      <c r="T51" s="130"/>
      <c r="U51" s="150">
        <f>P51*T50</f>
        <v>360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96.666666666666671</v>
      </c>
      <c r="AN51" s="130"/>
      <c r="AO51" s="130"/>
      <c r="AP51" s="130"/>
      <c r="AQ51" s="131"/>
      <c r="AR51" s="127"/>
      <c r="AS51" s="126"/>
      <c r="AT51" s="126"/>
    </row>
    <row r="52" spans="2:46" ht="15.75" thickBot="1"/>
    <row r="53" spans="2:46" ht="16.5" thickBot="1">
      <c r="B53" s="13">
        <v>41576</v>
      </c>
      <c r="C53" s="11" t="s">
        <v>0</v>
      </c>
      <c r="D53" s="15">
        <v>10</v>
      </c>
      <c r="E53" s="2"/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f>SUM(F53:J53)</f>
        <v>1</v>
      </c>
      <c r="L53" s="4"/>
      <c r="M53" s="113">
        <v>0</v>
      </c>
      <c r="N53" s="15">
        <v>0</v>
      </c>
      <c r="O53" s="4"/>
      <c r="P53" s="114">
        <f>D53-(M53+N53)</f>
        <v>10</v>
      </c>
      <c r="Q53" s="4"/>
      <c r="R53" s="7" t="s">
        <v>59</v>
      </c>
      <c r="S53" s="115">
        <v>2</v>
      </c>
      <c r="T53" s="116">
        <v>36</v>
      </c>
      <c r="U53" s="50">
        <f>P53*T53</f>
        <v>360</v>
      </c>
      <c r="V53" s="4"/>
      <c r="W53" s="118">
        <v>0</v>
      </c>
      <c r="X53" s="119">
        <v>348</v>
      </c>
      <c r="Y53" s="120">
        <v>185</v>
      </c>
      <c r="Z53" s="118">
        <v>0</v>
      </c>
      <c r="AA53" s="118">
        <v>6</v>
      </c>
      <c r="AB53" s="3"/>
      <c r="AC53" s="29">
        <f>X53*S53</f>
        <v>696</v>
      </c>
      <c r="AD53" s="121">
        <v>11.6</v>
      </c>
      <c r="AE53" s="15">
        <v>4.524</v>
      </c>
      <c r="AF53" s="15">
        <v>0</v>
      </c>
      <c r="AG53" s="121">
        <f>AD53+AF53</f>
        <v>11.6</v>
      </c>
      <c r="AH53" s="122"/>
      <c r="AI53" s="124">
        <f>AK50</f>
        <v>4027.55</v>
      </c>
      <c r="AJ53" s="125">
        <f>AC53+AD53+AE53+AF53</f>
        <v>712.12400000000002</v>
      </c>
      <c r="AK53" s="125">
        <f>AI53-AJ53</f>
        <v>3315.4260000000004</v>
      </c>
      <c r="AL53" s="3"/>
      <c r="AM53" s="29">
        <f>(X53/U53)*100</f>
        <v>96.666666666666671</v>
      </c>
      <c r="AN53" s="15" t="s">
        <v>134</v>
      </c>
      <c r="AO53" s="50">
        <f>(AD53/(AC53+AD53))*100</f>
        <v>1.6393442622950818</v>
      </c>
      <c r="AP53" s="15">
        <f>(AG53/AC53)*100</f>
        <v>1.6666666666666667</v>
      </c>
      <c r="AQ53" s="4"/>
      <c r="AR53" s="113" t="s">
        <v>138</v>
      </c>
      <c r="AS53" s="15" t="s">
        <v>52</v>
      </c>
      <c r="AT53" s="15" t="s">
        <v>138</v>
      </c>
    </row>
    <row r="54" spans="2:46" ht="16.5" thickBot="1">
      <c r="B54" s="14" t="s">
        <v>209</v>
      </c>
      <c r="C54" s="12"/>
      <c r="D54" s="12"/>
      <c r="E54" s="2"/>
      <c r="F54" s="8"/>
      <c r="G54" s="8"/>
      <c r="H54" s="8"/>
      <c r="I54" s="8"/>
      <c r="J54" s="8"/>
      <c r="K54" s="8"/>
      <c r="L54" s="4"/>
      <c r="M54" s="127"/>
      <c r="N54" s="126"/>
      <c r="O54" s="4"/>
      <c r="P54" s="149">
        <f>(D53-(K53))-M53-N53</f>
        <v>9</v>
      </c>
      <c r="Q54" s="4"/>
      <c r="R54" s="127"/>
      <c r="S54" s="129"/>
      <c r="T54" s="130"/>
      <c r="U54" s="150">
        <f>P54*T53</f>
        <v>324</v>
      </c>
      <c r="V54" s="131"/>
      <c r="W54" s="133"/>
      <c r="X54" s="134"/>
      <c r="Y54" s="135"/>
      <c r="Z54" s="133"/>
      <c r="AA54" s="133"/>
      <c r="AB54" s="16"/>
      <c r="AC54" s="136"/>
      <c r="AD54" s="137"/>
      <c r="AE54" s="130"/>
      <c r="AF54" s="130"/>
      <c r="AG54" s="130"/>
      <c r="AH54" s="131"/>
      <c r="AI54" s="140"/>
      <c r="AJ54" s="137"/>
      <c r="AK54" s="137"/>
      <c r="AL54" s="16"/>
      <c r="AM54" s="151">
        <f>(X53/U54)*100</f>
        <v>107.40740740740742</v>
      </c>
      <c r="AN54" s="130"/>
      <c r="AO54" s="130"/>
      <c r="AP54" s="130"/>
      <c r="AQ54" s="131"/>
      <c r="AR54" s="127"/>
      <c r="AS54" s="126"/>
      <c r="AT54" s="126"/>
    </row>
    <row r="55" spans="2:46" ht="15.75" thickBot="1"/>
    <row r="56" spans="2:46" ht="16.5" thickBot="1">
      <c r="B56" s="13">
        <v>41577</v>
      </c>
      <c r="C56" s="11" t="s">
        <v>0</v>
      </c>
      <c r="D56" s="15">
        <v>10</v>
      </c>
      <c r="E56" s="2"/>
      <c r="F56" s="7">
        <v>2.5</v>
      </c>
      <c r="G56" s="7">
        <v>0</v>
      </c>
      <c r="H56" s="7">
        <v>0.5</v>
      </c>
      <c r="I56" s="7">
        <v>0</v>
      </c>
      <c r="J56" s="7">
        <v>0</v>
      </c>
      <c r="K56" s="7">
        <f>SUM(F56:J56)</f>
        <v>3</v>
      </c>
      <c r="L56" s="4"/>
      <c r="M56" s="113">
        <v>0</v>
      </c>
      <c r="N56" s="15">
        <v>0</v>
      </c>
      <c r="O56" s="4"/>
      <c r="P56" s="114">
        <f>D56-(M56+N56)</f>
        <v>10</v>
      </c>
      <c r="Q56" s="4"/>
      <c r="R56" s="7" t="s">
        <v>59</v>
      </c>
      <c r="S56" s="115">
        <v>2</v>
      </c>
      <c r="T56" s="116">
        <v>36</v>
      </c>
      <c r="U56" s="50">
        <f>P56*T56</f>
        <v>360</v>
      </c>
      <c r="V56" s="4"/>
      <c r="W56" s="118">
        <v>0</v>
      </c>
      <c r="X56" s="119">
        <v>217</v>
      </c>
      <c r="Y56" s="120">
        <v>185</v>
      </c>
      <c r="Z56" s="118">
        <v>0</v>
      </c>
      <c r="AA56" s="118">
        <v>1</v>
      </c>
      <c r="AB56" s="3"/>
      <c r="AC56" s="29">
        <f>X56*S56</f>
        <v>434</v>
      </c>
      <c r="AD56" s="121">
        <v>1.32</v>
      </c>
      <c r="AE56" s="15">
        <v>2.8210000000000002</v>
      </c>
      <c r="AF56" s="15">
        <v>5.4</v>
      </c>
      <c r="AG56" s="121">
        <f>AD56+AF56</f>
        <v>6.7200000000000006</v>
      </c>
      <c r="AH56" s="122"/>
      <c r="AI56" s="124">
        <f>AK53</f>
        <v>3315.4260000000004</v>
      </c>
      <c r="AJ56" s="125">
        <f>AC56+AD56+AE56+AF56</f>
        <v>443.541</v>
      </c>
      <c r="AK56" s="125">
        <f>AI56-AJ56</f>
        <v>2871.8850000000002</v>
      </c>
      <c r="AL56" s="3"/>
      <c r="AM56" s="29">
        <f>(X56/U56)*100</f>
        <v>60.277777777777771</v>
      </c>
      <c r="AN56" s="15" t="s">
        <v>134</v>
      </c>
      <c r="AO56" s="50">
        <f>(AD56/(AC56+AD56))*100</f>
        <v>0.30322521363594596</v>
      </c>
      <c r="AP56" s="15">
        <f>(AG56/AC56)*100</f>
        <v>1.5483870967741937</v>
      </c>
      <c r="AQ56" s="4"/>
      <c r="AR56" s="113" t="s">
        <v>52</v>
      </c>
      <c r="AS56" s="15" t="s">
        <v>52</v>
      </c>
      <c r="AT56" s="15" t="s">
        <v>138</v>
      </c>
    </row>
    <row r="57" spans="2:46" ht="16.5" thickBot="1">
      <c r="B57" s="14" t="s">
        <v>209</v>
      </c>
      <c r="C57" s="12"/>
      <c r="D57" s="12"/>
      <c r="E57" s="2"/>
      <c r="F57" s="8"/>
      <c r="G57" s="8"/>
      <c r="H57" s="8"/>
      <c r="I57" s="8"/>
      <c r="J57" s="8"/>
      <c r="K57" s="8"/>
      <c r="L57" s="4"/>
      <c r="M57" s="127"/>
      <c r="N57" s="126"/>
      <c r="O57" s="4"/>
      <c r="P57" s="149">
        <f>(D56-(K56))-M56-N56</f>
        <v>7</v>
      </c>
      <c r="Q57" s="4"/>
      <c r="R57" s="127"/>
      <c r="S57" s="129"/>
      <c r="T57" s="130"/>
      <c r="U57" s="150">
        <f>P57*T56</f>
        <v>252</v>
      </c>
      <c r="V57" s="131"/>
      <c r="W57" s="133"/>
      <c r="X57" s="134"/>
      <c r="Y57" s="135"/>
      <c r="Z57" s="133"/>
      <c r="AA57" s="133"/>
      <c r="AB57" s="16"/>
      <c r="AC57" s="136"/>
      <c r="AD57" s="137"/>
      <c r="AE57" s="130"/>
      <c r="AF57" s="130"/>
      <c r="AG57" s="130"/>
      <c r="AH57" s="131"/>
      <c r="AI57" s="140"/>
      <c r="AJ57" s="137"/>
      <c r="AK57" s="137"/>
      <c r="AL57" s="16"/>
      <c r="AM57" s="151">
        <f>(X56/U57)*100</f>
        <v>86.111111111111114</v>
      </c>
      <c r="AN57" s="130"/>
      <c r="AO57" s="130"/>
      <c r="AP57" s="130"/>
      <c r="AQ57" s="131"/>
      <c r="AR57" s="127"/>
      <c r="AS57" s="126"/>
      <c r="AT57" s="126"/>
    </row>
    <row r="58" spans="2:46" ht="15.75" thickBot="1"/>
    <row r="59" spans="2:46" ht="16.5" thickBot="1">
      <c r="B59" s="13">
        <v>41578</v>
      </c>
      <c r="C59" s="11" t="s">
        <v>0</v>
      </c>
      <c r="D59" s="15">
        <v>3</v>
      </c>
      <c r="E59" s="2"/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>SUM(F59:J59)</f>
        <v>0</v>
      </c>
      <c r="L59" s="4"/>
      <c r="M59" s="113">
        <v>0</v>
      </c>
      <c r="N59" s="15">
        <v>0</v>
      </c>
      <c r="O59" s="4"/>
      <c r="P59" s="114">
        <f>D59-(M59+N59)</f>
        <v>3</v>
      </c>
      <c r="Q59" s="4"/>
      <c r="R59" s="7" t="s">
        <v>59</v>
      </c>
      <c r="S59" s="115">
        <v>2</v>
      </c>
      <c r="T59" s="116">
        <v>36</v>
      </c>
      <c r="U59" s="50">
        <f>P59*T59</f>
        <v>108</v>
      </c>
      <c r="V59" s="4"/>
      <c r="W59" s="118">
        <v>0</v>
      </c>
      <c r="X59" s="119">
        <v>100</v>
      </c>
      <c r="Y59" s="120">
        <v>185</v>
      </c>
      <c r="Z59" s="118">
        <v>0</v>
      </c>
      <c r="AA59" s="118">
        <v>0</v>
      </c>
      <c r="AB59" s="3"/>
      <c r="AC59" s="29">
        <f>X59*S59</f>
        <v>200</v>
      </c>
      <c r="AD59" s="121">
        <v>0</v>
      </c>
      <c r="AE59" s="15">
        <v>1.1599999999999999</v>
      </c>
      <c r="AF59" s="15">
        <v>0</v>
      </c>
      <c r="AG59" s="121">
        <f>AD59+AF59</f>
        <v>0</v>
      </c>
      <c r="AH59" s="122"/>
      <c r="AI59" s="124">
        <f>AK56</f>
        <v>2871.8850000000002</v>
      </c>
      <c r="AJ59" s="125">
        <f>AC59+AD59+AE59+AF59</f>
        <v>201.16</v>
      </c>
      <c r="AK59" s="125">
        <f>AI59-AJ59</f>
        <v>2670.7250000000004</v>
      </c>
      <c r="AL59" s="3"/>
      <c r="AM59" s="29">
        <f>(X59/U59)*100</f>
        <v>92.592592592592595</v>
      </c>
      <c r="AN59" s="15" t="s">
        <v>134</v>
      </c>
      <c r="AO59" s="50">
        <f>(AD59/(AC59+AD59))*100</f>
        <v>0</v>
      </c>
      <c r="AP59" s="15">
        <f>(AG59/AC59)*100</f>
        <v>0</v>
      </c>
      <c r="AQ59" s="4"/>
      <c r="AR59" s="113" t="s">
        <v>52</v>
      </c>
      <c r="AS59" s="15" t="s">
        <v>52</v>
      </c>
      <c r="AT59" s="15" t="s">
        <v>138</v>
      </c>
    </row>
    <row r="60" spans="2:46" ht="16.5" thickBot="1">
      <c r="B60" s="14" t="s">
        <v>209</v>
      </c>
      <c r="C60" s="12"/>
      <c r="D60" s="12"/>
      <c r="E60" s="2"/>
      <c r="F60" s="8"/>
      <c r="G60" s="8"/>
      <c r="H60" s="8"/>
      <c r="I60" s="8"/>
      <c r="J60" s="8"/>
      <c r="K60" s="8"/>
      <c r="L60" s="4"/>
      <c r="M60" s="127"/>
      <c r="N60" s="126"/>
      <c r="O60" s="4"/>
      <c r="P60" s="149">
        <f>(D59-(K59))-M59-N59</f>
        <v>3</v>
      </c>
      <c r="Q60" s="4"/>
      <c r="R60" s="127"/>
      <c r="S60" s="129"/>
      <c r="T60" s="130"/>
      <c r="U60" s="150">
        <f>P60*T59</f>
        <v>108</v>
      </c>
      <c r="V60" s="131"/>
      <c r="W60" s="133"/>
      <c r="X60" s="134"/>
      <c r="Y60" s="135"/>
      <c r="Z60" s="133"/>
      <c r="AA60" s="133"/>
      <c r="AB60" s="16"/>
      <c r="AC60" s="136"/>
      <c r="AD60" s="137"/>
      <c r="AE60" s="130"/>
      <c r="AF60" s="130"/>
      <c r="AG60" s="130"/>
      <c r="AH60" s="131"/>
      <c r="AI60" s="140"/>
      <c r="AJ60" s="137"/>
      <c r="AK60" s="137"/>
      <c r="AL60" s="16"/>
      <c r="AM60" s="151">
        <f>(X59/U60)*100</f>
        <v>92.592592592592595</v>
      </c>
      <c r="AN60" s="130"/>
      <c r="AO60" s="130"/>
      <c r="AP60" s="130"/>
      <c r="AQ60" s="131"/>
      <c r="AR60" s="127"/>
      <c r="AS60" s="126"/>
      <c r="AT60" s="126"/>
    </row>
    <row r="62" spans="2:46" ht="15.75" thickBot="1">
      <c r="B62" s="262" t="s">
        <v>162</v>
      </c>
    </row>
    <row r="63" spans="2:46" ht="16.5" customHeight="1">
      <c r="B63" s="223" t="s">
        <v>32</v>
      </c>
      <c r="C63" s="224" t="s">
        <v>1</v>
      </c>
      <c r="D63" s="225" t="s">
        <v>1</v>
      </c>
      <c r="E63" s="226"/>
      <c r="F63" s="664" t="s">
        <v>12</v>
      </c>
      <c r="G63" s="665"/>
      <c r="H63" s="665"/>
      <c r="I63" s="665"/>
      <c r="J63" s="665"/>
      <c r="K63" s="666"/>
      <c r="L63" s="168"/>
      <c r="M63" s="667" t="s">
        <v>33</v>
      </c>
      <c r="N63" s="668"/>
      <c r="O63" s="168"/>
      <c r="P63" s="168" t="s">
        <v>10</v>
      </c>
      <c r="Q63" s="226"/>
      <c r="R63" s="168" t="s">
        <v>122</v>
      </c>
      <c r="S63" s="347"/>
      <c r="T63" s="168" t="s">
        <v>29</v>
      </c>
      <c r="U63" s="168" t="s">
        <v>14</v>
      </c>
      <c r="V63" s="226" t="s">
        <v>9</v>
      </c>
      <c r="W63" s="349" t="s">
        <v>198</v>
      </c>
      <c r="X63" s="227" t="s">
        <v>14</v>
      </c>
      <c r="Y63" s="348"/>
      <c r="Z63" s="349" t="s">
        <v>113</v>
      </c>
      <c r="AA63" s="229" t="s">
        <v>43</v>
      </c>
      <c r="AB63" s="226"/>
      <c r="AC63" s="230" t="s">
        <v>38</v>
      </c>
      <c r="AD63" s="231"/>
      <c r="AE63" s="226"/>
      <c r="AF63" s="232"/>
      <c r="AG63" s="168" t="s">
        <v>11</v>
      </c>
      <c r="AH63" s="226"/>
      <c r="AI63" s="658" t="s">
        <v>39</v>
      </c>
      <c r="AJ63" s="659"/>
      <c r="AK63" s="660"/>
      <c r="AL63" s="226"/>
      <c r="AM63" s="168" t="s">
        <v>22</v>
      </c>
      <c r="AN63" s="168" t="s">
        <v>22</v>
      </c>
      <c r="AO63" s="168" t="s">
        <v>20</v>
      </c>
      <c r="AP63" s="168" t="s">
        <v>20</v>
      </c>
      <c r="AQ63" s="226"/>
      <c r="AR63" s="168" t="s">
        <v>22</v>
      </c>
      <c r="AS63" s="168" t="s">
        <v>9</v>
      </c>
      <c r="AT63" s="233" t="s">
        <v>9</v>
      </c>
    </row>
    <row r="64" spans="2:46" ht="16.5" customHeight="1" thickBot="1">
      <c r="B64" s="234" t="s">
        <v>9</v>
      </c>
      <c r="C64" s="189" t="s">
        <v>9</v>
      </c>
      <c r="D64" s="235" t="s">
        <v>10</v>
      </c>
      <c r="E64" s="236"/>
      <c r="F64" s="237" t="s">
        <v>3</v>
      </c>
      <c r="G64" s="237" t="s">
        <v>4</v>
      </c>
      <c r="H64" s="237" t="s">
        <v>5</v>
      </c>
      <c r="I64" s="237" t="s">
        <v>6</v>
      </c>
      <c r="J64" s="237" t="s">
        <v>8</v>
      </c>
      <c r="K64" s="237" t="s">
        <v>11</v>
      </c>
      <c r="L64" s="189"/>
      <c r="M64" s="238" t="s">
        <v>10</v>
      </c>
      <c r="N64" s="239" t="s">
        <v>116</v>
      </c>
      <c r="O64" s="189"/>
      <c r="P64" s="189" t="s">
        <v>2</v>
      </c>
      <c r="Q64" s="236"/>
      <c r="R64" s="189" t="s">
        <v>125</v>
      </c>
      <c r="S64" s="189" t="s">
        <v>34</v>
      </c>
      <c r="T64" s="189" t="s">
        <v>46</v>
      </c>
      <c r="U64" s="189" t="s">
        <v>16</v>
      </c>
      <c r="V64" s="236" t="s">
        <v>9</v>
      </c>
      <c r="W64" s="346"/>
      <c r="X64" s="238" t="s">
        <v>11</v>
      </c>
      <c r="Y64" s="345"/>
      <c r="Z64" s="346"/>
      <c r="AA64" s="183" t="s">
        <v>129</v>
      </c>
      <c r="AB64" s="236"/>
      <c r="AC64" s="242" t="s">
        <v>23</v>
      </c>
      <c r="AD64" s="243" t="s">
        <v>18</v>
      </c>
      <c r="AE64" s="242" t="s">
        <v>25</v>
      </c>
      <c r="AF64" s="242" t="s">
        <v>26</v>
      </c>
      <c r="AG64" s="189" t="s">
        <v>30</v>
      </c>
      <c r="AH64" s="236"/>
      <c r="AI64" s="244" t="s">
        <v>130</v>
      </c>
      <c r="AJ64" s="236" t="s">
        <v>208</v>
      </c>
      <c r="AK64" s="240"/>
      <c r="AL64" s="236"/>
      <c r="AM64" s="189" t="s">
        <v>14</v>
      </c>
      <c r="AN64" s="189" t="s">
        <v>14</v>
      </c>
      <c r="AO64" s="189" t="s">
        <v>27</v>
      </c>
      <c r="AP64" s="189" t="s">
        <v>28</v>
      </c>
      <c r="AQ64" s="236"/>
      <c r="AR64" s="189" t="s">
        <v>14</v>
      </c>
      <c r="AS64" s="189" t="s">
        <v>27</v>
      </c>
      <c r="AT64" s="235" t="s">
        <v>28</v>
      </c>
    </row>
    <row r="65" spans="2:46" ht="15.75" thickBot="1">
      <c r="B65" s="245"/>
      <c r="C65" s="213"/>
      <c r="D65" s="246" t="s">
        <v>9</v>
      </c>
      <c r="E65" s="247"/>
      <c r="F65" s="248"/>
      <c r="G65" s="248"/>
      <c r="H65" s="248"/>
      <c r="I65" s="248" t="s">
        <v>7</v>
      </c>
      <c r="J65" s="248"/>
      <c r="K65" s="248"/>
      <c r="L65" s="213"/>
      <c r="M65" s="249" t="s">
        <v>15</v>
      </c>
      <c r="N65" s="248" t="s">
        <v>132</v>
      </c>
      <c r="O65" s="213"/>
      <c r="P65" s="213" t="s">
        <v>9</v>
      </c>
      <c r="Q65" s="247"/>
      <c r="R65" s="213"/>
      <c r="S65" s="213"/>
      <c r="T65" s="213" t="s">
        <v>13</v>
      </c>
      <c r="U65" s="213" t="s">
        <v>17</v>
      </c>
      <c r="V65" s="247"/>
      <c r="W65" s="252" t="s">
        <v>19</v>
      </c>
      <c r="X65" s="250"/>
      <c r="Y65" s="247"/>
      <c r="Z65" s="255" t="s">
        <v>19</v>
      </c>
      <c r="AA65" s="256" t="s">
        <v>19</v>
      </c>
      <c r="AB65" s="247"/>
      <c r="AC65" s="213" t="s">
        <v>24</v>
      </c>
      <c r="AD65" s="257" t="s">
        <v>24</v>
      </c>
      <c r="AE65" s="213" t="s">
        <v>24</v>
      </c>
      <c r="AF65" s="213" t="s">
        <v>24</v>
      </c>
      <c r="AG65" s="213" t="s">
        <v>24</v>
      </c>
      <c r="AH65" s="247"/>
      <c r="AI65" s="258" t="s">
        <v>36</v>
      </c>
      <c r="AJ65" s="259" t="s">
        <v>35</v>
      </c>
      <c r="AK65" s="251" t="s">
        <v>37</v>
      </c>
      <c r="AL65" s="247"/>
      <c r="AM65" s="213" t="s">
        <v>20</v>
      </c>
      <c r="AN65" s="213" t="s">
        <v>20</v>
      </c>
      <c r="AO65" s="213"/>
      <c r="AP65" s="213"/>
      <c r="AQ65" s="247"/>
      <c r="AR65" s="260">
        <v>1</v>
      </c>
      <c r="AS65" s="261">
        <v>0</v>
      </c>
      <c r="AT65" s="246" t="s">
        <v>31</v>
      </c>
    </row>
    <row r="66" spans="2:46">
      <c r="F66">
        <f t="shared" ref="F66:K66" si="0">F11+F14+F20+F23+F26+F29+F32+F35+F38+F41+F47+F50+F53+F56+F59</f>
        <v>12.4</v>
      </c>
      <c r="G66">
        <f t="shared" si="0"/>
        <v>3.5</v>
      </c>
      <c r="H66">
        <f t="shared" si="0"/>
        <v>5.0759999999999996</v>
      </c>
      <c r="I66">
        <f t="shared" si="0"/>
        <v>0</v>
      </c>
      <c r="J66">
        <f t="shared" si="0"/>
        <v>0</v>
      </c>
      <c r="K66">
        <f t="shared" si="0"/>
        <v>20.975999999999999</v>
      </c>
      <c r="M66">
        <f>M11+M14+M20+M23+M26+M29+M32+M35+M38+M41+M47+M50+M53+M56+M59</f>
        <v>0</v>
      </c>
      <c r="N66">
        <f>N11+N14+N20+N23+N26+N29+N32+N35+N38+N41+N47+N50+N53+N56+N59</f>
        <v>5</v>
      </c>
      <c r="P66">
        <f>P12+P15+P21+P24+P27+P30+P33+P36+P40+P39+P42+P48+P51+P54+P57+P60</f>
        <v>110.024</v>
      </c>
      <c r="U66">
        <f>U11+U14+U20+U23+U26+U29+U32+U35+U38+U41+U47+U50+U53+U56+U59</f>
        <v>4326</v>
      </c>
      <c r="AC66">
        <f>AC11+AC14+AC20+AC23+AC26+AC29+AC32+AC35+AC38+AC41+AC47+AC50+AC53+AC56+AC59</f>
        <v>8792</v>
      </c>
      <c r="AD66">
        <f>AD11+AD14+AD20+AD23+AD26+AD29+AD32+AD35+AD38+AD41+AD47+AD50+AD53+AD56+AD59</f>
        <v>219.28999999999996</v>
      </c>
      <c r="AE66">
        <f>AE11+AE14+AE20+AE23+AE26+AE29+AE32+AE35+AE38+AE41+AE47+AE50+AE53+AE56+AE59</f>
        <v>57.536999999999999</v>
      </c>
      <c r="AF66">
        <v>31.9</v>
      </c>
      <c r="AG66">
        <f>AG11+AG14+AG20+AG23+AG26+AG29+AG32+AG35+AG38+AG41+AG47+AG50+AG53+AG56+AG59</f>
        <v>251.16099999999997</v>
      </c>
    </row>
  </sheetData>
  <mergeCells count="14">
    <mergeCell ref="F17:K17"/>
    <mergeCell ref="M17:N17"/>
    <mergeCell ref="AI17:AK17"/>
    <mergeCell ref="I2:Y2"/>
    <mergeCell ref="AR6:AT6"/>
    <mergeCell ref="F8:K8"/>
    <mergeCell ref="M8:N8"/>
    <mergeCell ref="AI8:AK8"/>
    <mergeCell ref="F63:K63"/>
    <mergeCell ref="M63:N63"/>
    <mergeCell ref="AI63:AK63"/>
    <mergeCell ref="F44:K44"/>
    <mergeCell ref="M44:N44"/>
    <mergeCell ref="AI44:AK44"/>
  </mergeCells>
  <conditionalFormatting sqref="AR11:AT12 AR14:AT15">
    <cfRule type="containsText" dxfId="251" priority="29" operator="containsText" text="Si">
      <formula>NOT(ISERROR(SEARCH("Si",AR11)))</formula>
    </cfRule>
    <cfRule type="containsText" dxfId="250" priority="30" operator="containsText" text="No">
      <formula>NOT(ISERROR(SEARCH("No",AR11)))</formula>
    </cfRule>
  </conditionalFormatting>
  <conditionalFormatting sqref="AR20:AT21">
    <cfRule type="containsText" dxfId="249" priority="25" operator="containsText" text="Si">
      <formula>NOT(ISERROR(SEARCH("Si",AR20)))</formula>
    </cfRule>
    <cfRule type="containsText" dxfId="248" priority="26" operator="containsText" text="No">
      <formula>NOT(ISERROR(SEARCH("No",AR20)))</formula>
    </cfRule>
  </conditionalFormatting>
  <conditionalFormatting sqref="AR23:AT24">
    <cfRule type="containsText" dxfId="247" priority="23" operator="containsText" text="Si">
      <formula>NOT(ISERROR(SEARCH("Si",AR23)))</formula>
    </cfRule>
    <cfRule type="containsText" dxfId="246" priority="24" operator="containsText" text="No">
      <formula>NOT(ISERROR(SEARCH("No",AR23)))</formula>
    </cfRule>
  </conditionalFormatting>
  <conditionalFormatting sqref="AR26:AT27">
    <cfRule type="containsText" dxfId="245" priority="21" operator="containsText" text="Si">
      <formula>NOT(ISERROR(SEARCH("Si",AR26)))</formula>
    </cfRule>
    <cfRule type="containsText" dxfId="244" priority="22" operator="containsText" text="No">
      <formula>NOT(ISERROR(SEARCH("No",AR26)))</formula>
    </cfRule>
  </conditionalFormatting>
  <conditionalFormatting sqref="AR29:AT30">
    <cfRule type="containsText" dxfId="243" priority="19" operator="containsText" text="Si">
      <formula>NOT(ISERROR(SEARCH("Si",AR29)))</formula>
    </cfRule>
    <cfRule type="containsText" dxfId="242" priority="20" operator="containsText" text="No">
      <formula>NOT(ISERROR(SEARCH("No",AR29)))</formula>
    </cfRule>
  </conditionalFormatting>
  <conditionalFormatting sqref="AR32:AT33">
    <cfRule type="containsText" dxfId="241" priority="17" operator="containsText" text="Si">
      <formula>NOT(ISERROR(SEARCH("Si",AR32)))</formula>
    </cfRule>
    <cfRule type="containsText" dxfId="240" priority="18" operator="containsText" text="No">
      <formula>NOT(ISERROR(SEARCH("No",AR32)))</formula>
    </cfRule>
  </conditionalFormatting>
  <conditionalFormatting sqref="AR35:AT36">
    <cfRule type="containsText" dxfId="239" priority="15" operator="containsText" text="Si">
      <formula>NOT(ISERROR(SEARCH("Si",AR35)))</formula>
    </cfRule>
    <cfRule type="containsText" dxfId="238" priority="16" operator="containsText" text="No">
      <formula>NOT(ISERROR(SEARCH("No",AR35)))</formula>
    </cfRule>
  </conditionalFormatting>
  <conditionalFormatting sqref="AR38:AT39">
    <cfRule type="containsText" dxfId="237" priority="13" operator="containsText" text="Si">
      <formula>NOT(ISERROR(SEARCH("Si",AR38)))</formula>
    </cfRule>
    <cfRule type="containsText" dxfId="236" priority="14" operator="containsText" text="No">
      <formula>NOT(ISERROR(SEARCH("No",AR38)))</formula>
    </cfRule>
  </conditionalFormatting>
  <conditionalFormatting sqref="AR41:AT42">
    <cfRule type="containsText" dxfId="235" priority="11" operator="containsText" text="Si">
      <formula>NOT(ISERROR(SEARCH("Si",AR41)))</formula>
    </cfRule>
    <cfRule type="containsText" dxfId="234" priority="12" operator="containsText" text="No">
      <formula>NOT(ISERROR(SEARCH("No",AR41)))</formula>
    </cfRule>
  </conditionalFormatting>
  <conditionalFormatting sqref="AR47:AT48">
    <cfRule type="containsText" dxfId="233" priority="9" operator="containsText" text="Si">
      <formula>NOT(ISERROR(SEARCH("Si",AR47)))</formula>
    </cfRule>
    <cfRule type="containsText" dxfId="232" priority="10" operator="containsText" text="No">
      <formula>NOT(ISERROR(SEARCH("No",AR47)))</formula>
    </cfRule>
  </conditionalFormatting>
  <conditionalFormatting sqref="AR50:AT51">
    <cfRule type="containsText" dxfId="231" priority="7" operator="containsText" text="Si">
      <formula>NOT(ISERROR(SEARCH("Si",AR50)))</formula>
    </cfRule>
    <cfRule type="containsText" dxfId="230" priority="8" operator="containsText" text="No">
      <formula>NOT(ISERROR(SEARCH("No",AR50)))</formula>
    </cfRule>
  </conditionalFormatting>
  <conditionalFormatting sqref="AR53:AT54">
    <cfRule type="containsText" dxfId="229" priority="5" operator="containsText" text="Si">
      <formula>NOT(ISERROR(SEARCH("Si",AR53)))</formula>
    </cfRule>
    <cfRule type="containsText" dxfId="228" priority="6" operator="containsText" text="No">
      <formula>NOT(ISERROR(SEARCH("No",AR53)))</formula>
    </cfRule>
  </conditionalFormatting>
  <conditionalFormatting sqref="AR56:AT57">
    <cfRule type="containsText" dxfId="227" priority="3" operator="containsText" text="Si">
      <formula>NOT(ISERROR(SEARCH("Si",AR56)))</formula>
    </cfRule>
    <cfRule type="containsText" dxfId="226" priority="4" operator="containsText" text="No">
      <formula>NOT(ISERROR(SEARCH("No",AR56)))</formula>
    </cfRule>
  </conditionalFormatting>
  <conditionalFormatting sqref="AR59:AT60">
    <cfRule type="containsText" dxfId="225" priority="1" operator="containsText" text="Si">
      <formula>NOT(ISERROR(SEARCH("Si",AR59)))</formula>
    </cfRule>
    <cfRule type="containsText" dxfId="224" priority="2" operator="containsText" text="No">
      <formula>NOT(ISERROR(SEARCH("No",AR59)))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T65"/>
  <sheetViews>
    <sheetView view="pageBreakPreview" topLeftCell="A43" zoomScale="70" zoomScaleSheetLayoutView="70" workbookViewId="0">
      <selection activeCell="AF38" sqref="AF3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5.42578125" customWidth="1"/>
    <col min="20" max="20" width="5.2851562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5.75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350"/>
      <c r="T9" s="50" t="s">
        <v>29</v>
      </c>
      <c r="U9" s="55" t="s">
        <v>14</v>
      </c>
      <c r="V9" s="54" t="s">
        <v>9</v>
      </c>
      <c r="W9" s="353" t="s">
        <v>198</v>
      </c>
      <c r="X9" s="100" t="s">
        <v>14</v>
      </c>
      <c r="Y9" s="56"/>
      <c r="Z9" s="354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351"/>
      <c r="X10" s="103" t="s">
        <v>11</v>
      </c>
      <c r="Y10" s="6"/>
      <c r="Z10" s="352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 t="s">
        <v>208</v>
      </c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13">
        <v>41582</v>
      </c>
      <c r="C12" s="11" t="s">
        <v>0</v>
      </c>
      <c r="D12" s="15">
        <v>10</v>
      </c>
      <c r="E12" s="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0</v>
      </c>
      <c r="L12" s="4"/>
      <c r="M12" s="113">
        <v>0</v>
      </c>
      <c r="N12" s="15">
        <v>0</v>
      </c>
      <c r="O12" s="4"/>
      <c r="P12" s="114">
        <f>D12-(M12+N12)</f>
        <v>10</v>
      </c>
      <c r="Q12" s="4"/>
      <c r="R12" s="7" t="s">
        <v>158</v>
      </c>
      <c r="S12" s="115">
        <v>4</v>
      </c>
      <c r="T12" s="116">
        <v>30</v>
      </c>
      <c r="U12" s="50">
        <f>P12*T12</f>
        <v>300</v>
      </c>
      <c r="V12" s="4"/>
      <c r="W12" s="118">
        <v>0</v>
      </c>
      <c r="X12" s="119">
        <v>215</v>
      </c>
      <c r="Y12" s="120">
        <v>185</v>
      </c>
      <c r="Z12" s="118">
        <v>0</v>
      </c>
      <c r="AA12" s="118">
        <v>3</v>
      </c>
      <c r="AB12" s="3"/>
      <c r="AC12" s="29">
        <f>X12*S12</f>
        <v>860</v>
      </c>
      <c r="AD12" s="121">
        <v>7.95</v>
      </c>
      <c r="AE12" s="15">
        <v>5.625</v>
      </c>
      <c r="AF12" s="15">
        <v>0</v>
      </c>
      <c r="AG12" s="121">
        <f>AD12+AF12</f>
        <v>7.95</v>
      </c>
      <c r="AH12" s="122"/>
      <c r="AI12" s="124">
        <v>2670.73</v>
      </c>
      <c r="AJ12" s="125">
        <f>AC12+AD12+AE12+AF12</f>
        <v>873.57500000000005</v>
      </c>
      <c r="AK12" s="125">
        <f>AI12-AJ12</f>
        <v>1797.155</v>
      </c>
      <c r="AL12" s="3"/>
      <c r="AM12" s="29">
        <f>(X12/U12)*100</f>
        <v>71.666666666666671</v>
      </c>
      <c r="AN12" s="15" t="s">
        <v>134</v>
      </c>
      <c r="AO12" s="50">
        <f>(AD12/(AC12+AD12))*100</f>
        <v>0.91595137968777007</v>
      </c>
      <c r="AP12" s="15">
        <f>(AG12/AC12)*100</f>
        <v>0.92441860465116277</v>
      </c>
      <c r="AQ12" s="4"/>
      <c r="AR12" s="113" t="s">
        <v>52</v>
      </c>
      <c r="AS12" s="15" t="s">
        <v>52</v>
      </c>
      <c r="AT12" s="15" t="s">
        <v>138</v>
      </c>
    </row>
    <row r="13" spans="2:46" ht="16.5" thickBot="1">
      <c r="B13" s="14" t="s">
        <v>200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10</v>
      </c>
      <c r="Q13" s="4"/>
      <c r="R13" s="127"/>
      <c r="S13" s="129"/>
      <c r="T13" s="130"/>
      <c r="U13" s="150">
        <f>P13*T12</f>
        <v>300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71.666666666666671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13">
        <v>41583</v>
      </c>
      <c r="C15" s="11" t="s">
        <v>0</v>
      </c>
      <c r="D15" s="15">
        <v>10</v>
      </c>
      <c r="E15" s="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SUM(F15:J15)</f>
        <v>0</v>
      </c>
      <c r="L15" s="4"/>
      <c r="M15" s="113">
        <v>0</v>
      </c>
      <c r="N15" s="15">
        <v>0</v>
      </c>
      <c r="O15" s="4"/>
      <c r="P15" s="114">
        <f>D15-(M15+N15)</f>
        <v>10</v>
      </c>
      <c r="Q15" s="4"/>
      <c r="R15" s="7" t="s">
        <v>158</v>
      </c>
      <c r="S15" s="115">
        <v>4</v>
      </c>
      <c r="T15" s="116">
        <v>30</v>
      </c>
      <c r="U15" s="50">
        <f>P15*T15</f>
        <v>300</v>
      </c>
      <c r="V15" s="4"/>
      <c r="W15" s="118">
        <v>0</v>
      </c>
      <c r="X15" s="119">
        <v>225</v>
      </c>
      <c r="Y15" s="120">
        <v>185</v>
      </c>
      <c r="Z15" s="118">
        <v>0</v>
      </c>
      <c r="AA15" s="118">
        <v>0</v>
      </c>
      <c r="AB15" s="3"/>
      <c r="AC15" s="29">
        <f>X15*S15</f>
        <v>900</v>
      </c>
      <c r="AD15" s="121">
        <v>0</v>
      </c>
      <c r="AE15" s="15">
        <v>5.375</v>
      </c>
      <c r="AF15" s="15">
        <v>0</v>
      </c>
      <c r="AG15" s="121">
        <f>AD15+AF15</f>
        <v>0</v>
      </c>
      <c r="AH15" s="122"/>
      <c r="AI15" s="124">
        <f>AK12</f>
        <v>1797.155</v>
      </c>
      <c r="AJ15" s="125">
        <f>AC15+AD15+AE15+AF15</f>
        <v>905.375</v>
      </c>
      <c r="AK15" s="125">
        <f>AI15-AJ15</f>
        <v>891.78</v>
      </c>
      <c r="AL15" s="3"/>
      <c r="AM15" s="29">
        <f>(X15/U15)*100</f>
        <v>75</v>
      </c>
      <c r="AN15" s="15" t="s">
        <v>134</v>
      </c>
      <c r="AO15" s="50">
        <f>(AD15/(AC15+AD15))*100</f>
        <v>0</v>
      </c>
      <c r="AP15" s="15">
        <f>(AG15/AC15)*100</f>
        <v>0</v>
      </c>
      <c r="AQ15" s="4"/>
      <c r="AR15" s="113" t="s">
        <v>52</v>
      </c>
      <c r="AS15" s="15" t="s">
        <v>52</v>
      </c>
      <c r="AT15" s="15" t="s">
        <v>138</v>
      </c>
    </row>
    <row r="16" spans="2:46" ht="16.5" thickBot="1">
      <c r="B16" s="14" t="s">
        <v>200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10</v>
      </c>
      <c r="Q16" s="4"/>
      <c r="R16" s="127"/>
      <c r="S16" s="129"/>
      <c r="T16" s="130"/>
      <c r="U16" s="150">
        <f>P16*T15</f>
        <v>300</v>
      </c>
      <c r="V16" s="131"/>
      <c r="W16" s="133"/>
      <c r="X16" s="134"/>
      <c r="Y16" s="135"/>
      <c r="Z16" s="133"/>
      <c r="AA16" s="133"/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75</v>
      </c>
      <c r="AN16" s="130"/>
      <c r="AO16" s="130"/>
      <c r="AP16" s="130"/>
      <c r="AQ16" s="131"/>
      <c r="AR16" s="127"/>
      <c r="AS16" s="126"/>
      <c r="AT16" s="126"/>
    </row>
    <row r="17" spans="2:46" ht="15.75" thickBot="1"/>
    <row r="18" spans="2:46" ht="16.5" thickBot="1">
      <c r="B18" s="13">
        <v>41584</v>
      </c>
      <c r="C18" s="11" t="s">
        <v>0</v>
      </c>
      <c r="D18" s="15">
        <v>10</v>
      </c>
      <c r="E18" s="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>SUM(F18:J18)</f>
        <v>0</v>
      </c>
      <c r="L18" s="4"/>
      <c r="M18" s="113">
        <v>0</v>
      </c>
      <c r="N18" s="15">
        <v>0</v>
      </c>
      <c r="O18" s="4"/>
      <c r="P18" s="114">
        <f>D18-(M18+N18)</f>
        <v>10</v>
      </c>
      <c r="Q18" s="4"/>
      <c r="R18" s="7" t="s">
        <v>158</v>
      </c>
      <c r="S18" s="115">
        <v>4</v>
      </c>
      <c r="T18" s="116">
        <v>30</v>
      </c>
      <c r="U18" s="50">
        <f>P18*T18</f>
        <v>300</v>
      </c>
      <c r="V18" s="4"/>
      <c r="W18" s="118">
        <v>0</v>
      </c>
      <c r="X18" s="119">
        <v>233</v>
      </c>
      <c r="Y18" s="120">
        <v>185</v>
      </c>
      <c r="Z18" s="118">
        <v>0</v>
      </c>
      <c r="AA18" s="118">
        <v>2</v>
      </c>
      <c r="AB18" s="3"/>
      <c r="AC18" s="29">
        <f>X18*S18</f>
        <v>932</v>
      </c>
      <c r="AD18" s="121">
        <v>11.961</v>
      </c>
      <c r="AE18" s="15">
        <v>5.8250000000000002</v>
      </c>
      <c r="AF18" s="15">
        <v>1.6</v>
      </c>
      <c r="AG18" s="121">
        <f>AD18+AF18</f>
        <v>13.561</v>
      </c>
      <c r="AH18" s="122"/>
      <c r="AI18" s="124">
        <f>AK15</f>
        <v>891.78</v>
      </c>
      <c r="AJ18" s="125">
        <f>AC18+AD18+AE18+AF18</f>
        <v>951.38600000000008</v>
      </c>
      <c r="AK18" s="125">
        <f>AI18-AJ18</f>
        <v>-59.606000000000108</v>
      </c>
      <c r="AL18" s="3"/>
      <c r="AM18" s="29">
        <f>(X18/U18)*100</f>
        <v>77.666666666666657</v>
      </c>
      <c r="AN18" s="15" t="s">
        <v>134</v>
      </c>
      <c r="AO18" s="50">
        <f>(AD18/(AC18+AD18))*100</f>
        <v>1.2671074334638825</v>
      </c>
      <c r="AP18" s="15">
        <f>(AG18/AC18)*100</f>
        <v>1.4550429184549356</v>
      </c>
      <c r="AQ18" s="4"/>
      <c r="AR18" s="113" t="s">
        <v>52</v>
      </c>
      <c r="AS18" s="15" t="s">
        <v>52</v>
      </c>
      <c r="AT18" s="15" t="s">
        <v>138</v>
      </c>
    </row>
    <row r="19" spans="2:46" ht="16.5" thickBot="1">
      <c r="B19" s="14" t="s">
        <v>200</v>
      </c>
      <c r="C19" s="12"/>
      <c r="D19" s="12"/>
      <c r="E19" s="2"/>
      <c r="F19" s="8"/>
      <c r="G19" s="8"/>
      <c r="H19" s="8"/>
      <c r="I19" s="8"/>
      <c r="J19" s="8"/>
      <c r="K19" s="8"/>
      <c r="L19" s="4"/>
      <c r="M19" s="127"/>
      <c r="N19" s="126"/>
      <c r="O19" s="4"/>
      <c r="P19" s="149">
        <f>(D18-(K18))-M18-N18</f>
        <v>10</v>
      </c>
      <c r="Q19" s="4"/>
      <c r="R19" s="127"/>
      <c r="S19" s="129"/>
      <c r="T19" s="130"/>
      <c r="U19" s="150">
        <f>P19*T18</f>
        <v>300</v>
      </c>
      <c r="V19" s="131"/>
      <c r="W19" s="133"/>
      <c r="X19" s="134"/>
      <c r="Y19" s="135"/>
      <c r="Z19" s="133"/>
      <c r="AA19" s="133"/>
      <c r="AB19" s="16"/>
      <c r="AC19" s="136"/>
      <c r="AD19" s="137"/>
      <c r="AE19" s="130"/>
      <c r="AF19" s="130"/>
      <c r="AG19" s="130"/>
      <c r="AH19" s="131"/>
      <c r="AI19" s="140"/>
      <c r="AJ19" s="137"/>
      <c r="AK19" s="137"/>
      <c r="AL19" s="16"/>
      <c r="AM19" s="151">
        <f>(X18/U19)*100</f>
        <v>77.666666666666657</v>
      </c>
      <c r="AN19" s="130"/>
      <c r="AO19" s="130"/>
      <c r="AP19" s="130"/>
      <c r="AQ19" s="131"/>
      <c r="AR19" s="127"/>
      <c r="AS19" s="126"/>
      <c r="AT19" s="126"/>
    </row>
    <row r="20" spans="2:46" ht="15.75" thickBot="1"/>
    <row r="21" spans="2:46" ht="16.5" customHeight="1">
      <c r="B21" s="29" t="s">
        <v>32</v>
      </c>
      <c r="C21" s="30" t="s">
        <v>1</v>
      </c>
      <c r="D21" s="31" t="s">
        <v>1</v>
      </c>
      <c r="E21" s="54"/>
      <c r="F21" s="609" t="s">
        <v>12</v>
      </c>
      <c r="G21" s="610"/>
      <c r="H21" s="610"/>
      <c r="I21" s="610"/>
      <c r="J21" s="610"/>
      <c r="K21" s="611"/>
      <c r="L21" s="15"/>
      <c r="M21" s="612" t="s">
        <v>33</v>
      </c>
      <c r="N21" s="613"/>
      <c r="O21" s="15"/>
      <c r="P21" s="50" t="s">
        <v>10</v>
      </c>
      <c r="Q21" s="54"/>
      <c r="R21" s="50" t="s">
        <v>122</v>
      </c>
      <c r="S21" s="355"/>
      <c r="T21" s="50" t="s">
        <v>29</v>
      </c>
      <c r="U21" s="55" t="s">
        <v>14</v>
      </c>
      <c r="V21" s="54" t="s">
        <v>9</v>
      </c>
      <c r="W21" s="358" t="s">
        <v>198</v>
      </c>
      <c r="X21" s="100" t="s">
        <v>14</v>
      </c>
      <c r="Y21" s="56"/>
      <c r="Z21" s="359" t="s">
        <v>113</v>
      </c>
      <c r="AA21" s="101" t="s">
        <v>43</v>
      </c>
      <c r="AB21" s="54"/>
      <c r="AC21" s="57" t="s">
        <v>38</v>
      </c>
      <c r="AD21" s="58"/>
      <c r="AE21" s="59"/>
      <c r="AF21" s="60"/>
      <c r="AG21" s="50" t="s">
        <v>11</v>
      </c>
      <c r="AH21" s="54"/>
      <c r="AI21" s="614" t="s">
        <v>39</v>
      </c>
      <c r="AJ21" s="615"/>
      <c r="AK21" s="616"/>
      <c r="AL21" s="54"/>
      <c r="AM21" s="102" t="s">
        <v>22</v>
      </c>
      <c r="AN21" s="55" t="s">
        <v>22</v>
      </c>
      <c r="AO21" s="50" t="s">
        <v>20</v>
      </c>
      <c r="AP21" s="50" t="s">
        <v>20</v>
      </c>
      <c r="AQ21" s="54"/>
      <c r="AR21" s="15" t="s">
        <v>22</v>
      </c>
      <c r="AS21" s="15" t="s">
        <v>9</v>
      </c>
      <c r="AT21" s="61" t="s">
        <v>9</v>
      </c>
    </row>
    <row r="22" spans="2:46" ht="16.5" customHeight="1" thickBot="1">
      <c r="B22" s="32" t="s">
        <v>9</v>
      </c>
      <c r="C22" s="25" t="s">
        <v>9</v>
      </c>
      <c r="D22" s="33" t="s">
        <v>10</v>
      </c>
      <c r="E22" s="3"/>
      <c r="F22" s="37" t="s">
        <v>3</v>
      </c>
      <c r="G22" s="37" t="s">
        <v>4</v>
      </c>
      <c r="H22" s="37" t="s">
        <v>5</v>
      </c>
      <c r="I22" s="37" t="s">
        <v>6</v>
      </c>
      <c r="J22" s="37" t="s">
        <v>8</v>
      </c>
      <c r="K22" s="37" t="s">
        <v>11</v>
      </c>
      <c r="L22" s="2"/>
      <c r="M22" s="38" t="s">
        <v>10</v>
      </c>
      <c r="N22" s="39" t="s">
        <v>116</v>
      </c>
      <c r="O22" s="1"/>
      <c r="P22" s="25" t="s">
        <v>2</v>
      </c>
      <c r="Q22" s="3"/>
      <c r="R22" s="25" t="s">
        <v>125</v>
      </c>
      <c r="S22" s="25" t="s">
        <v>34</v>
      </c>
      <c r="T22" s="25" t="s">
        <v>46</v>
      </c>
      <c r="U22" s="41" t="s">
        <v>16</v>
      </c>
      <c r="V22" s="3" t="s">
        <v>9</v>
      </c>
      <c r="W22" s="356"/>
      <c r="X22" s="103" t="s">
        <v>11</v>
      </c>
      <c r="Y22" s="6"/>
      <c r="Z22" s="357"/>
      <c r="AA22" s="104" t="s">
        <v>129</v>
      </c>
      <c r="AB22" s="3"/>
      <c r="AC22" s="24" t="s">
        <v>23</v>
      </c>
      <c r="AD22" s="46" t="s">
        <v>18</v>
      </c>
      <c r="AE22" s="24" t="s">
        <v>25</v>
      </c>
      <c r="AF22" s="24" t="s">
        <v>26</v>
      </c>
      <c r="AG22" s="25" t="s">
        <v>30</v>
      </c>
      <c r="AH22" s="16"/>
      <c r="AI22" s="26" t="s">
        <v>130</v>
      </c>
      <c r="AJ22" s="105" t="s">
        <v>210</v>
      </c>
      <c r="AK22" s="28"/>
      <c r="AL22" s="3"/>
      <c r="AM22" s="106" t="s">
        <v>14</v>
      </c>
      <c r="AN22" s="41" t="s">
        <v>14</v>
      </c>
      <c r="AO22" s="25" t="s">
        <v>27</v>
      </c>
      <c r="AP22" s="25" t="s">
        <v>28</v>
      </c>
      <c r="AQ22" s="3"/>
      <c r="AR22" s="2" t="s">
        <v>14</v>
      </c>
      <c r="AS22" s="2" t="s">
        <v>27</v>
      </c>
      <c r="AT22" s="62" t="s">
        <v>28</v>
      </c>
    </row>
    <row r="23" spans="2:46" ht="15.75" thickBot="1">
      <c r="B23" s="34"/>
      <c r="C23" s="35"/>
      <c r="D23" s="36" t="s">
        <v>9</v>
      </c>
      <c r="E23" s="52"/>
      <c r="F23" s="63"/>
      <c r="G23" s="63"/>
      <c r="H23" s="63"/>
      <c r="I23" s="63" t="s">
        <v>7</v>
      </c>
      <c r="J23" s="63"/>
      <c r="K23" s="63"/>
      <c r="L23" s="12"/>
      <c r="M23" s="51" t="s">
        <v>15</v>
      </c>
      <c r="N23" s="63" t="s">
        <v>132</v>
      </c>
      <c r="O23" s="12"/>
      <c r="P23" s="35" t="s">
        <v>9</v>
      </c>
      <c r="Q23" s="52"/>
      <c r="R23" s="35"/>
      <c r="S23" s="35"/>
      <c r="T23" s="35" t="s">
        <v>13</v>
      </c>
      <c r="U23" s="64" t="s">
        <v>17</v>
      </c>
      <c r="V23" s="52"/>
      <c r="W23" s="42" t="s">
        <v>19</v>
      </c>
      <c r="X23" s="65"/>
      <c r="Y23" s="52"/>
      <c r="Z23" s="43" t="s">
        <v>19</v>
      </c>
      <c r="AA23" s="44" t="s">
        <v>19</v>
      </c>
      <c r="AB23" s="66"/>
      <c r="AC23" s="35" t="s">
        <v>24</v>
      </c>
      <c r="AD23" s="67" t="s">
        <v>24</v>
      </c>
      <c r="AE23" s="35" t="s">
        <v>24</v>
      </c>
      <c r="AF23" s="35" t="s">
        <v>24</v>
      </c>
      <c r="AG23" s="35" t="s">
        <v>24</v>
      </c>
      <c r="AH23" s="52"/>
      <c r="AI23" s="71" t="s">
        <v>36</v>
      </c>
      <c r="AJ23" s="69" t="s">
        <v>35</v>
      </c>
      <c r="AK23" s="70" t="s">
        <v>37</v>
      </c>
      <c r="AL23" s="52"/>
      <c r="AM23" s="112" t="s">
        <v>20</v>
      </c>
      <c r="AN23" s="64" t="s">
        <v>20</v>
      </c>
      <c r="AO23" s="35"/>
      <c r="AP23" s="35"/>
      <c r="AQ23" s="52"/>
      <c r="AR23" s="72">
        <v>1</v>
      </c>
      <c r="AS23" s="73">
        <v>0</v>
      </c>
      <c r="AT23" s="53" t="s">
        <v>31</v>
      </c>
    </row>
    <row r="24" spans="2:46" ht="16.5" thickBot="1">
      <c r="B24" s="13">
        <v>41585</v>
      </c>
      <c r="C24" s="11" t="s">
        <v>0</v>
      </c>
      <c r="D24" s="15">
        <v>10</v>
      </c>
      <c r="E24" s="2"/>
      <c r="F24" s="7">
        <v>0</v>
      </c>
      <c r="G24" s="7">
        <v>2</v>
      </c>
      <c r="H24" s="7">
        <v>0</v>
      </c>
      <c r="I24" s="7">
        <v>0</v>
      </c>
      <c r="J24" s="7">
        <v>0</v>
      </c>
      <c r="K24" s="7">
        <f>SUM(F24:J24)</f>
        <v>2</v>
      </c>
      <c r="L24" s="4"/>
      <c r="M24" s="113">
        <v>0</v>
      </c>
      <c r="N24" s="15">
        <v>0</v>
      </c>
      <c r="O24" s="4"/>
      <c r="P24" s="114">
        <f>D24-(M24+N24)</f>
        <v>10</v>
      </c>
      <c r="Q24" s="4"/>
      <c r="R24" s="7" t="s">
        <v>158</v>
      </c>
      <c r="S24" s="115">
        <v>4</v>
      </c>
      <c r="T24" s="116">
        <v>30</v>
      </c>
      <c r="U24" s="50">
        <f>P24*T24</f>
        <v>300</v>
      </c>
      <c r="V24" s="4"/>
      <c r="W24" s="118">
        <v>0</v>
      </c>
      <c r="X24" s="119">
        <v>192</v>
      </c>
      <c r="Y24" s="120">
        <v>185</v>
      </c>
      <c r="Z24" s="118">
        <v>0</v>
      </c>
      <c r="AA24" s="118">
        <v>2</v>
      </c>
      <c r="AB24" s="3"/>
      <c r="AC24" s="29">
        <f>X24*S24</f>
        <v>768</v>
      </c>
      <c r="AD24" s="121">
        <v>7.2</v>
      </c>
      <c r="AE24" s="15">
        <v>4.8</v>
      </c>
      <c r="AF24" s="15">
        <v>7.2</v>
      </c>
      <c r="AG24" s="121">
        <f>AD24+AF24</f>
        <v>14.4</v>
      </c>
      <c r="AH24" s="122"/>
      <c r="AI24" s="124">
        <v>474</v>
      </c>
      <c r="AJ24" s="125">
        <f>AC24+AD24+AE24+AF24</f>
        <v>787.2</v>
      </c>
      <c r="AK24" s="125">
        <f>AI24-AJ24</f>
        <v>-313.20000000000005</v>
      </c>
      <c r="AL24" s="3"/>
      <c r="AM24" s="29">
        <f>(X24/U24)*100</f>
        <v>64</v>
      </c>
      <c r="AN24" s="15" t="s">
        <v>134</v>
      </c>
      <c r="AO24" s="50">
        <f>(AD24/(AC24+AD24))*100</f>
        <v>0.92879256965944268</v>
      </c>
      <c r="AP24" s="15">
        <f>(AG24/AC24)*100</f>
        <v>1.875</v>
      </c>
      <c r="AQ24" s="4"/>
      <c r="AR24" s="113" t="s">
        <v>52</v>
      </c>
      <c r="AS24" s="15" t="s">
        <v>52</v>
      </c>
      <c r="AT24" s="15" t="s">
        <v>138</v>
      </c>
    </row>
    <row r="25" spans="2:46" ht="16.5" thickBot="1">
      <c r="B25" s="14" t="s">
        <v>200</v>
      </c>
      <c r="C25" s="12"/>
      <c r="D25" s="12"/>
      <c r="E25" s="2"/>
      <c r="F25" s="8"/>
      <c r="G25" s="8"/>
      <c r="H25" s="8"/>
      <c r="I25" s="8"/>
      <c r="J25" s="8"/>
      <c r="K25" s="8"/>
      <c r="L25" s="4"/>
      <c r="M25" s="127"/>
      <c r="N25" s="126"/>
      <c r="O25" s="4"/>
      <c r="P25" s="149">
        <f>(D24-(K24))-M24-N24</f>
        <v>8</v>
      </c>
      <c r="Q25" s="4"/>
      <c r="R25" s="127"/>
      <c r="S25" s="129"/>
      <c r="T25" s="130"/>
      <c r="U25" s="150">
        <f>P25*T24</f>
        <v>240</v>
      </c>
      <c r="V25" s="131"/>
      <c r="W25" s="133"/>
      <c r="X25" s="134"/>
      <c r="Y25" s="135"/>
      <c r="Z25" s="133"/>
      <c r="AA25" s="133"/>
      <c r="AB25" s="16"/>
      <c r="AC25" s="136"/>
      <c r="AD25" s="137"/>
      <c r="AE25" s="130"/>
      <c r="AF25" s="130"/>
      <c r="AG25" s="130"/>
      <c r="AH25" s="131"/>
      <c r="AI25" s="140"/>
      <c r="AJ25" s="137"/>
      <c r="AK25" s="137"/>
      <c r="AL25" s="16"/>
      <c r="AM25" s="151">
        <f>(X24/U25)*100</f>
        <v>80</v>
      </c>
      <c r="AN25" s="130"/>
      <c r="AO25" s="130"/>
      <c r="AP25" s="130"/>
      <c r="AQ25" s="131"/>
      <c r="AR25" s="127"/>
      <c r="AS25" s="126"/>
      <c r="AT25" s="126"/>
    </row>
    <row r="26" spans="2:46" ht="15.75" thickBot="1"/>
    <row r="27" spans="2:46" ht="16.5" thickBot="1">
      <c r="B27" s="13">
        <v>41586</v>
      </c>
      <c r="C27" s="11" t="s">
        <v>0</v>
      </c>
      <c r="D27" s="15">
        <v>8</v>
      </c>
      <c r="E27" s="2"/>
      <c r="F27" s="7">
        <v>0.42</v>
      </c>
      <c r="G27" s="7">
        <v>2</v>
      </c>
      <c r="H27" s="7">
        <v>0</v>
      </c>
      <c r="I27" s="7">
        <v>0</v>
      </c>
      <c r="J27" s="7">
        <v>0</v>
      </c>
      <c r="K27" s="7">
        <f>SUM(F27:J27)</f>
        <v>2.42</v>
      </c>
      <c r="L27" s="4"/>
      <c r="M27" s="113">
        <v>0</v>
      </c>
      <c r="N27" s="15">
        <v>0</v>
      </c>
      <c r="O27" s="4"/>
      <c r="P27" s="114">
        <f>D27-(M27+N27)</f>
        <v>8</v>
      </c>
      <c r="Q27" s="4"/>
      <c r="R27" s="7" t="s">
        <v>158</v>
      </c>
      <c r="S27" s="115">
        <v>4</v>
      </c>
      <c r="T27" s="116">
        <v>30</v>
      </c>
      <c r="U27" s="50">
        <f>P27*T27</f>
        <v>240</v>
      </c>
      <c r="V27" s="4"/>
      <c r="W27" s="118">
        <v>0</v>
      </c>
      <c r="X27" s="119">
        <v>75</v>
      </c>
      <c r="Y27" s="120">
        <v>185</v>
      </c>
      <c r="Z27" s="118">
        <v>0</v>
      </c>
      <c r="AA27" s="118">
        <v>10</v>
      </c>
      <c r="AB27" s="3"/>
      <c r="AC27" s="29">
        <f>X27*S27</f>
        <v>300</v>
      </c>
      <c r="AD27" s="121">
        <v>39.880000000000003</v>
      </c>
      <c r="AE27" s="15">
        <v>7.87</v>
      </c>
      <c r="AF27" s="15">
        <v>2.1</v>
      </c>
      <c r="AG27" s="121">
        <f>AD27+AF27</f>
        <v>41.980000000000004</v>
      </c>
      <c r="AH27" s="122"/>
      <c r="AI27" s="124">
        <f>AK24</f>
        <v>-313.20000000000005</v>
      </c>
      <c r="AJ27" s="125">
        <f>AC27+AD27+AE27+AF27</f>
        <v>349.85</v>
      </c>
      <c r="AK27" s="125">
        <f>AI27-AJ27</f>
        <v>-663.05000000000007</v>
      </c>
      <c r="AL27" s="3"/>
      <c r="AM27" s="29">
        <f>(X27/U27)*100</f>
        <v>31.25</v>
      </c>
      <c r="AN27" s="15" t="s">
        <v>134</v>
      </c>
      <c r="AO27" s="50">
        <f>(AD27/(AC27+AD27))*100</f>
        <v>11.733553018712488</v>
      </c>
      <c r="AP27" s="15">
        <f>(AG27/AC27)*100</f>
        <v>13.993333333333336</v>
      </c>
      <c r="AQ27" s="4"/>
      <c r="AR27" s="113" t="s">
        <v>52</v>
      </c>
      <c r="AS27" s="15" t="s">
        <v>52</v>
      </c>
      <c r="AT27" s="15" t="s">
        <v>138</v>
      </c>
    </row>
    <row r="28" spans="2:46" ht="16.5" thickBot="1">
      <c r="B28" s="14" t="s">
        <v>200</v>
      </c>
      <c r="C28" s="12"/>
      <c r="D28" s="12"/>
      <c r="E28" s="2"/>
      <c r="F28" s="8"/>
      <c r="G28" s="8"/>
      <c r="H28" s="8"/>
      <c r="I28" s="8"/>
      <c r="J28" s="8"/>
      <c r="K28" s="8"/>
      <c r="L28" s="4"/>
      <c r="M28" s="127"/>
      <c r="N28" s="126"/>
      <c r="O28" s="4"/>
      <c r="P28" s="149">
        <f>(D27-(K27))-M27-N27</f>
        <v>5.58</v>
      </c>
      <c r="Q28" s="4"/>
      <c r="R28" s="127"/>
      <c r="S28" s="129"/>
      <c r="T28" s="130"/>
      <c r="U28" s="150">
        <f>P28*T27</f>
        <v>167.4</v>
      </c>
      <c r="V28" s="131"/>
      <c r="W28" s="133"/>
      <c r="X28" s="134"/>
      <c r="Y28" s="135"/>
      <c r="Z28" s="133"/>
      <c r="AA28" s="133"/>
      <c r="AB28" s="16"/>
      <c r="AC28" s="136"/>
      <c r="AD28" s="137"/>
      <c r="AE28" s="130"/>
      <c r="AF28" s="130"/>
      <c r="AG28" s="130"/>
      <c r="AH28" s="131"/>
      <c r="AI28" s="140"/>
      <c r="AJ28" s="137"/>
      <c r="AK28" s="137"/>
      <c r="AL28" s="16"/>
      <c r="AM28" s="151">
        <f>(X27/U28)*100</f>
        <v>44.802867383512549</v>
      </c>
      <c r="AN28" s="130"/>
      <c r="AO28" s="130"/>
      <c r="AP28" s="130"/>
      <c r="AQ28" s="131"/>
      <c r="AR28" s="127"/>
      <c r="AS28" s="126"/>
      <c r="AT28" s="126"/>
    </row>
    <row r="29" spans="2:46" ht="15.75" thickBot="1"/>
    <row r="30" spans="2:46" ht="16.5" customHeight="1">
      <c r="B30" s="29" t="s">
        <v>32</v>
      </c>
      <c r="C30" s="30" t="s">
        <v>1</v>
      </c>
      <c r="D30" s="31" t="s">
        <v>1</v>
      </c>
      <c r="E30" s="54"/>
      <c r="F30" s="609" t="s">
        <v>12</v>
      </c>
      <c r="G30" s="610"/>
      <c r="H30" s="610"/>
      <c r="I30" s="610"/>
      <c r="J30" s="610"/>
      <c r="K30" s="611"/>
      <c r="L30" s="15"/>
      <c r="M30" s="612" t="s">
        <v>33</v>
      </c>
      <c r="N30" s="613"/>
      <c r="O30" s="15"/>
      <c r="P30" s="50" t="s">
        <v>10</v>
      </c>
      <c r="Q30" s="54"/>
      <c r="R30" s="50" t="s">
        <v>122</v>
      </c>
      <c r="S30" s="360"/>
      <c r="T30" s="50" t="s">
        <v>29</v>
      </c>
      <c r="U30" s="55" t="s">
        <v>14</v>
      </c>
      <c r="V30" s="54" t="s">
        <v>9</v>
      </c>
      <c r="W30" s="363" t="s">
        <v>198</v>
      </c>
      <c r="X30" s="100" t="s">
        <v>14</v>
      </c>
      <c r="Y30" s="56"/>
      <c r="Z30" s="364" t="s">
        <v>113</v>
      </c>
      <c r="AA30" s="101" t="s">
        <v>43</v>
      </c>
      <c r="AB30" s="54"/>
      <c r="AC30" s="57" t="s">
        <v>38</v>
      </c>
      <c r="AD30" s="58"/>
      <c r="AE30" s="59"/>
      <c r="AF30" s="60"/>
      <c r="AG30" s="50" t="s">
        <v>11</v>
      </c>
      <c r="AH30" s="54"/>
      <c r="AI30" s="614" t="s">
        <v>39</v>
      </c>
      <c r="AJ30" s="615"/>
      <c r="AK30" s="616"/>
      <c r="AL30" s="54"/>
      <c r="AM30" s="102" t="s">
        <v>22</v>
      </c>
      <c r="AN30" s="55" t="s">
        <v>22</v>
      </c>
      <c r="AO30" s="50" t="s">
        <v>20</v>
      </c>
      <c r="AP30" s="50" t="s">
        <v>20</v>
      </c>
      <c r="AQ30" s="54"/>
      <c r="AR30" s="15" t="s">
        <v>22</v>
      </c>
      <c r="AS30" s="15" t="s">
        <v>9</v>
      </c>
      <c r="AT30" s="61" t="s">
        <v>9</v>
      </c>
    </row>
    <row r="31" spans="2:46" ht="16.5" customHeight="1" thickBot="1">
      <c r="B31" s="32" t="s">
        <v>9</v>
      </c>
      <c r="C31" s="25" t="s">
        <v>9</v>
      </c>
      <c r="D31" s="33" t="s">
        <v>10</v>
      </c>
      <c r="E31" s="3"/>
      <c r="F31" s="37" t="s">
        <v>3</v>
      </c>
      <c r="G31" s="37" t="s">
        <v>4</v>
      </c>
      <c r="H31" s="37" t="s">
        <v>5</v>
      </c>
      <c r="I31" s="37" t="s">
        <v>6</v>
      </c>
      <c r="J31" s="37" t="s">
        <v>8</v>
      </c>
      <c r="K31" s="37" t="s">
        <v>11</v>
      </c>
      <c r="L31" s="2"/>
      <c r="M31" s="38" t="s">
        <v>10</v>
      </c>
      <c r="N31" s="39" t="s">
        <v>116</v>
      </c>
      <c r="O31" s="1"/>
      <c r="P31" s="25" t="s">
        <v>2</v>
      </c>
      <c r="Q31" s="3"/>
      <c r="R31" s="25" t="s">
        <v>125</v>
      </c>
      <c r="S31" s="25" t="s">
        <v>34</v>
      </c>
      <c r="T31" s="25" t="s">
        <v>46</v>
      </c>
      <c r="U31" s="41" t="s">
        <v>16</v>
      </c>
      <c r="V31" s="3" t="s">
        <v>9</v>
      </c>
      <c r="W31" s="361"/>
      <c r="X31" s="103" t="s">
        <v>11</v>
      </c>
      <c r="Y31" s="6"/>
      <c r="Z31" s="362"/>
      <c r="AA31" s="104" t="s">
        <v>129</v>
      </c>
      <c r="AB31" s="3"/>
      <c r="AC31" s="24" t="s">
        <v>23</v>
      </c>
      <c r="AD31" s="46" t="s">
        <v>18</v>
      </c>
      <c r="AE31" s="24" t="s">
        <v>25</v>
      </c>
      <c r="AF31" s="24" t="s">
        <v>26</v>
      </c>
      <c r="AG31" s="25" t="s">
        <v>30</v>
      </c>
      <c r="AH31" s="16"/>
      <c r="AI31" s="26" t="s">
        <v>130</v>
      </c>
      <c r="AJ31" s="105" t="s">
        <v>211</v>
      </c>
      <c r="AK31" s="28"/>
      <c r="AL31" s="3"/>
      <c r="AM31" s="106" t="s">
        <v>14</v>
      </c>
      <c r="AN31" s="41" t="s">
        <v>14</v>
      </c>
      <c r="AO31" s="25" t="s">
        <v>27</v>
      </c>
      <c r="AP31" s="25" t="s">
        <v>28</v>
      </c>
      <c r="AQ31" s="3"/>
      <c r="AR31" s="2" t="s">
        <v>14</v>
      </c>
      <c r="AS31" s="2" t="s">
        <v>27</v>
      </c>
      <c r="AT31" s="62" t="s">
        <v>28</v>
      </c>
    </row>
    <row r="32" spans="2:46" ht="15.75" thickBot="1">
      <c r="B32" s="34"/>
      <c r="C32" s="35"/>
      <c r="D32" s="36" t="s">
        <v>9</v>
      </c>
      <c r="E32" s="52"/>
      <c r="F32" s="63"/>
      <c r="G32" s="63"/>
      <c r="H32" s="63"/>
      <c r="I32" s="63" t="s">
        <v>7</v>
      </c>
      <c r="J32" s="63"/>
      <c r="K32" s="63"/>
      <c r="L32" s="12"/>
      <c r="M32" s="51" t="s">
        <v>15</v>
      </c>
      <c r="N32" s="63" t="s">
        <v>132</v>
      </c>
      <c r="O32" s="12"/>
      <c r="P32" s="35" t="s">
        <v>9</v>
      </c>
      <c r="Q32" s="52"/>
      <c r="R32" s="35"/>
      <c r="S32" s="35"/>
      <c r="T32" s="35" t="s">
        <v>13</v>
      </c>
      <c r="U32" s="64" t="s">
        <v>17</v>
      </c>
      <c r="V32" s="52"/>
      <c r="W32" s="42" t="s">
        <v>19</v>
      </c>
      <c r="X32" s="65"/>
      <c r="Y32" s="52"/>
      <c r="Z32" s="43" t="s">
        <v>19</v>
      </c>
      <c r="AA32" s="44" t="s">
        <v>19</v>
      </c>
      <c r="AB32" s="66"/>
      <c r="AC32" s="35" t="s">
        <v>24</v>
      </c>
      <c r="AD32" s="67" t="s">
        <v>24</v>
      </c>
      <c r="AE32" s="35" t="s">
        <v>24</v>
      </c>
      <c r="AF32" s="35" t="s">
        <v>24</v>
      </c>
      <c r="AG32" s="35" t="s">
        <v>24</v>
      </c>
      <c r="AH32" s="52"/>
      <c r="AI32" s="71" t="s">
        <v>36</v>
      </c>
      <c r="AJ32" s="69" t="s">
        <v>35</v>
      </c>
      <c r="AK32" s="70" t="s">
        <v>37</v>
      </c>
      <c r="AL32" s="52"/>
      <c r="AM32" s="112" t="s">
        <v>20</v>
      </c>
      <c r="AN32" s="64" t="s">
        <v>20</v>
      </c>
      <c r="AO32" s="35"/>
      <c r="AP32" s="35"/>
      <c r="AQ32" s="52"/>
      <c r="AR32" s="72">
        <v>1</v>
      </c>
      <c r="AS32" s="73">
        <v>0</v>
      </c>
      <c r="AT32" s="53" t="s">
        <v>31</v>
      </c>
    </row>
    <row r="33" spans="2:46" ht="16.5" thickBot="1">
      <c r="B33" s="13">
        <v>41597</v>
      </c>
      <c r="C33" s="11" t="s">
        <v>0</v>
      </c>
      <c r="D33" s="15">
        <v>10</v>
      </c>
      <c r="E33" s="2"/>
      <c r="F33" s="7">
        <v>2.5</v>
      </c>
      <c r="G33" s="7">
        <v>0</v>
      </c>
      <c r="H33" s="7">
        <v>0</v>
      </c>
      <c r="I33" s="7">
        <v>0</v>
      </c>
      <c r="J33" s="7">
        <v>0</v>
      </c>
      <c r="K33" s="7">
        <f>SUM(F33:J33)</f>
        <v>2.5</v>
      </c>
      <c r="L33" s="4"/>
      <c r="M33" s="113">
        <v>0</v>
      </c>
      <c r="N33" s="15">
        <v>0</v>
      </c>
      <c r="O33" s="4"/>
      <c r="P33" s="114">
        <f>D33-(M33+N33)</f>
        <v>10</v>
      </c>
      <c r="Q33" s="4"/>
      <c r="R33" s="7" t="s">
        <v>158</v>
      </c>
      <c r="S33" s="115">
        <v>4</v>
      </c>
      <c r="T33" s="116">
        <v>30</v>
      </c>
      <c r="U33" s="50">
        <f>P33*T33</f>
        <v>300</v>
      </c>
      <c r="V33" s="4"/>
      <c r="W33" s="118">
        <v>0</v>
      </c>
      <c r="X33" s="119">
        <v>142</v>
      </c>
      <c r="Y33" s="120">
        <v>185</v>
      </c>
      <c r="Z33" s="118">
        <v>0</v>
      </c>
      <c r="AA33" s="118">
        <v>19</v>
      </c>
      <c r="AB33" s="3"/>
      <c r="AC33" s="29">
        <f>X33*S33</f>
        <v>568</v>
      </c>
      <c r="AD33" s="121">
        <v>76</v>
      </c>
      <c r="AE33" s="15">
        <v>2.8</v>
      </c>
      <c r="AF33" s="15">
        <v>0</v>
      </c>
      <c r="AG33" s="121">
        <f>AD33+AF33</f>
        <v>76</v>
      </c>
      <c r="AH33" s="122"/>
      <c r="AI33" s="124">
        <v>4864</v>
      </c>
      <c r="AJ33" s="125">
        <f>AC33+AD33+AE33+AF33</f>
        <v>646.79999999999995</v>
      </c>
      <c r="AK33" s="125">
        <f>AI33-AJ33</f>
        <v>4217.2</v>
      </c>
      <c r="AL33" s="3"/>
      <c r="AM33" s="29">
        <f>(X33/U33)*100</f>
        <v>47.333333333333336</v>
      </c>
      <c r="AN33" s="15" t="s">
        <v>134</v>
      </c>
      <c r="AO33" s="50">
        <f>(AD33/(AC33+AD33))*100</f>
        <v>11.801242236024844</v>
      </c>
      <c r="AP33" s="15">
        <f>(AG33/AC33)*100</f>
        <v>13.380281690140844</v>
      </c>
      <c r="AQ33" s="4"/>
      <c r="AR33" s="113" t="s">
        <v>52</v>
      </c>
      <c r="AS33" s="15" t="s">
        <v>52</v>
      </c>
      <c r="AT33" s="15" t="s">
        <v>138</v>
      </c>
    </row>
    <row r="34" spans="2:46" ht="16.5" thickBot="1">
      <c r="B34" s="14" t="s">
        <v>204</v>
      </c>
      <c r="C34" s="12"/>
      <c r="D34" s="12"/>
      <c r="E34" s="2"/>
      <c r="F34" s="8"/>
      <c r="G34" s="8"/>
      <c r="H34" s="8"/>
      <c r="I34" s="8"/>
      <c r="J34" s="8"/>
      <c r="K34" s="8"/>
      <c r="L34" s="4"/>
      <c r="M34" s="127"/>
      <c r="N34" s="126"/>
      <c r="O34" s="4"/>
      <c r="P34" s="149">
        <f>(D33-(K33))-M33-N33</f>
        <v>7.5</v>
      </c>
      <c r="Q34" s="4"/>
      <c r="R34" s="127"/>
      <c r="S34" s="129"/>
      <c r="T34" s="130"/>
      <c r="U34" s="150">
        <f>P34*T33</f>
        <v>225</v>
      </c>
      <c r="V34" s="131"/>
      <c r="W34" s="133"/>
      <c r="X34" s="134"/>
      <c r="Y34" s="135"/>
      <c r="Z34" s="133"/>
      <c r="AA34" s="133"/>
      <c r="AB34" s="16"/>
      <c r="AC34" s="136"/>
      <c r="AD34" s="137"/>
      <c r="AE34" s="130"/>
      <c r="AF34" s="130"/>
      <c r="AG34" s="130"/>
      <c r="AH34" s="131"/>
      <c r="AI34" s="140"/>
      <c r="AJ34" s="137"/>
      <c r="AK34" s="137"/>
      <c r="AL34" s="16"/>
      <c r="AM34" s="151">
        <f>(X33/U34)*100</f>
        <v>63.111111111111107</v>
      </c>
      <c r="AN34" s="130"/>
      <c r="AO34" s="130"/>
      <c r="AP34" s="130"/>
      <c r="AQ34" s="131"/>
      <c r="AR34" s="127"/>
      <c r="AS34" s="126"/>
      <c r="AT34" s="126"/>
    </row>
    <row r="35" spans="2:46" ht="15.75" thickBot="1"/>
    <row r="36" spans="2:46" ht="16.5" thickBot="1">
      <c r="B36" s="13">
        <v>41598</v>
      </c>
      <c r="C36" s="11" t="s">
        <v>0</v>
      </c>
      <c r="D36" s="15">
        <v>10</v>
      </c>
      <c r="E36" s="2"/>
      <c r="F36" s="7">
        <v>0</v>
      </c>
      <c r="G36" s="7">
        <v>0.5</v>
      </c>
      <c r="H36" s="7">
        <v>0</v>
      </c>
      <c r="I36" s="7">
        <v>0</v>
      </c>
      <c r="J36" s="7">
        <v>0</v>
      </c>
      <c r="K36" s="7">
        <f>SUM(F36:J36)</f>
        <v>0.5</v>
      </c>
      <c r="L36" s="4"/>
      <c r="M36" s="113">
        <v>0</v>
      </c>
      <c r="N36" s="15">
        <v>0</v>
      </c>
      <c r="O36" s="4"/>
      <c r="P36" s="114">
        <f>D36-(M36+N36)</f>
        <v>10</v>
      </c>
      <c r="Q36" s="4"/>
      <c r="R36" s="7" t="s">
        <v>158</v>
      </c>
      <c r="S36" s="115">
        <v>4</v>
      </c>
      <c r="T36" s="116">
        <v>30</v>
      </c>
      <c r="U36" s="50">
        <f>P36*T36</f>
        <v>300</v>
      </c>
      <c r="V36" s="4"/>
      <c r="W36" s="118">
        <v>0</v>
      </c>
      <c r="X36" s="119">
        <v>209</v>
      </c>
      <c r="Y36" s="120">
        <v>185</v>
      </c>
      <c r="Z36" s="118">
        <v>0</v>
      </c>
      <c r="AA36" s="118">
        <v>9</v>
      </c>
      <c r="AB36" s="3"/>
      <c r="AC36" s="29">
        <f>X36*S36</f>
        <v>836</v>
      </c>
      <c r="AD36" s="121">
        <v>4</v>
      </c>
      <c r="AE36" s="15">
        <v>1.9</v>
      </c>
      <c r="AF36" s="15">
        <v>0</v>
      </c>
      <c r="AG36" s="121">
        <f>AD36+AF36</f>
        <v>4</v>
      </c>
      <c r="AH36" s="122"/>
      <c r="AI36" s="124">
        <f>AK33</f>
        <v>4217.2</v>
      </c>
      <c r="AJ36" s="125">
        <f>AC36+AD36+AE36+AF36</f>
        <v>841.9</v>
      </c>
      <c r="AK36" s="125">
        <f>AI36-AJ36</f>
        <v>3375.2999999999997</v>
      </c>
      <c r="AL36" s="3"/>
      <c r="AM36" s="29">
        <f>(X36/U36)*100</f>
        <v>69.666666666666671</v>
      </c>
      <c r="AN36" s="15" t="s">
        <v>134</v>
      </c>
      <c r="AO36" s="50">
        <f>(AD36/(AC36+AD36))*100</f>
        <v>0.47619047619047622</v>
      </c>
      <c r="AP36" s="15">
        <f>(AG36/AC36)*100</f>
        <v>0.4784688995215311</v>
      </c>
      <c r="AQ36" s="4"/>
      <c r="AR36" s="113" t="s">
        <v>52</v>
      </c>
      <c r="AS36" s="15" t="s">
        <v>52</v>
      </c>
      <c r="AT36" s="15" t="s">
        <v>138</v>
      </c>
    </row>
    <row r="37" spans="2:46" ht="16.5" thickBot="1">
      <c r="B37" s="14" t="s">
        <v>204</v>
      </c>
      <c r="C37" s="12"/>
      <c r="D37" s="12"/>
      <c r="E37" s="2"/>
      <c r="F37" s="8"/>
      <c r="G37" s="8"/>
      <c r="H37" s="8"/>
      <c r="I37" s="8"/>
      <c r="J37" s="8"/>
      <c r="K37" s="8"/>
      <c r="L37" s="4"/>
      <c r="M37" s="127"/>
      <c r="N37" s="126"/>
      <c r="O37" s="4"/>
      <c r="P37" s="149">
        <f>(D36-(K36))-M36-N36</f>
        <v>9.5</v>
      </c>
      <c r="Q37" s="4"/>
      <c r="R37" s="127"/>
      <c r="S37" s="129"/>
      <c r="T37" s="130"/>
      <c r="U37" s="150">
        <f>P37*T36</f>
        <v>285</v>
      </c>
      <c r="V37" s="131"/>
      <c r="W37" s="133"/>
      <c r="X37" s="134"/>
      <c r="Y37" s="135"/>
      <c r="Z37" s="133"/>
      <c r="AA37" s="133"/>
      <c r="AB37" s="16"/>
      <c r="AC37" s="136"/>
      <c r="AD37" s="137"/>
      <c r="AE37" s="130"/>
      <c r="AF37" s="130"/>
      <c r="AG37" s="130"/>
      <c r="AH37" s="131"/>
      <c r="AI37" s="140"/>
      <c r="AJ37" s="137"/>
      <c r="AK37" s="137"/>
      <c r="AL37" s="16"/>
      <c r="AM37" s="151">
        <f>(X36/U37)*100</f>
        <v>73.333333333333329</v>
      </c>
      <c r="AN37" s="130"/>
      <c r="AO37" s="130"/>
      <c r="AP37" s="130"/>
      <c r="AQ37" s="131"/>
      <c r="AR37" s="127"/>
      <c r="AS37" s="126"/>
      <c r="AT37" s="126"/>
    </row>
    <row r="38" spans="2:46" ht="15.75" thickBot="1"/>
    <row r="39" spans="2:46" ht="16.5" thickBot="1">
      <c r="B39" s="13">
        <v>41599</v>
      </c>
      <c r="C39" s="11" t="s">
        <v>0</v>
      </c>
      <c r="D39" s="15">
        <v>10</v>
      </c>
      <c r="E39" s="2"/>
      <c r="F39" s="7">
        <v>0</v>
      </c>
      <c r="G39" s="7">
        <v>0.5</v>
      </c>
      <c r="H39" s="7">
        <v>0</v>
      </c>
      <c r="I39" s="7">
        <v>0</v>
      </c>
      <c r="J39" s="7">
        <v>0</v>
      </c>
      <c r="K39" s="7">
        <f>SUM(F39:J39)</f>
        <v>0.5</v>
      </c>
      <c r="L39" s="4"/>
      <c r="M39" s="113">
        <v>0</v>
      </c>
      <c r="N39" s="15">
        <v>0</v>
      </c>
      <c r="O39" s="4"/>
      <c r="P39" s="114">
        <f>D39-(M39+N39)</f>
        <v>10</v>
      </c>
      <c r="Q39" s="4"/>
      <c r="R39" s="7" t="s">
        <v>158</v>
      </c>
      <c r="S39" s="115">
        <v>4</v>
      </c>
      <c r="T39" s="116">
        <v>30</v>
      </c>
      <c r="U39" s="50">
        <f>P39*T39</f>
        <v>300</v>
      </c>
      <c r="V39" s="4"/>
      <c r="W39" s="118">
        <v>0</v>
      </c>
      <c r="X39" s="119">
        <v>221</v>
      </c>
      <c r="Y39" s="120">
        <v>185</v>
      </c>
      <c r="Z39" s="118">
        <v>0</v>
      </c>
      <c r="AA39" s="118">
        <v>10</v>
      </c>
      <c r="AB39" s="3"/>
      <c r="AC39" s="29">
        <f>X39*S39</f>
        <v>884</v>
      </c>
      <c r="AD39" s="121">
        <v>40</v>
      </c>
      <c r="AE39" s="15">
        <v>2.9</v>
      </c>
      <c r="AF39" s="15">
        <v>0</v>
      </c>
      <c r="AG39" s="121">
        <f>AD39+AF39</f>
        <v>40</v>
      </c>
      <c r="AH39" s="122"/>
      <c r="AI39" s="124">
        <f>AK36</f>
        <v>3375.2999999999997</v>
      </c>
      <c r="AJ39" s="125">
        <f>AC39+AD39+AE39+AF39</f>
        <v>926.9</v>
      </c>
      <c r="AK39" s="125">
        <f>AI39-AJ39</f>
        <v>2448.3999999999996</v>
      </c>
      <c r="AL39" s="3"/>
      <c r="AM39" s="29">
        <f>(X39/U39)*100</f>
        <v>73.666666666666671</v>
      </c>
      <c r="AN39" s="15" t="s">
        <v>134</v>
      </c>
      <c r="AO39" s="50">
        <f>(AD39/(AC39+AD39))*100</f>
        <v>4.329004329004329</v>
      </c>
      <c r="AP39" s="15">
        <f>(AG39/AC39)*100</f>
        <v>4.5248868778280542</v>
      </c>
      <c r="AQ39" s="4"/>
      <c r="AR39" s="113" t="s">
        <v>52</v>
      </c>
      <c r="AS39" s="15" t="s">
        <v>52</v>
      </c>
      <c r="AT39" s="15" t="s">
        <v>138</v>
      </c>
    </row>
    <row r="40" spans="2:46" ht="16.5" thickBot="1">
      <c r="B40" s="14" t="s">
        <v>204</v>
      </c>
      <c r="C40" s="12"/>
      <c r="D40" s="12"/>
      <c r="E40" s="2"/>
      <c r="F40" s="8"/>
      <c r="G40" s="8"/>
      <c r="H40" s="8"/>
      <c r="I40" s="8"/>
      <c r="J40" s="8"/>
      <c r="K40" s="8"/>
      <c r="L40" s="4"/>
      <c r="M40" s="127"/>
      <c r="N40" s="126"/>
      <c r="O40" s="4"/>
      <c r="P40" s="149">
        <f>(D39-(K39))-M39-N39</f>
        <v>9.5</v>
      </c>
      <c r="Q40" s="4"/>
      <c r="R40" s="127"/>
      <c r="S40" s="129"/>
      <c r="T40" s="130"/>
      <c r="U40" s="150">
        <f>P40*T39</f>
        <v>285</v>
      </c>
      <c r="V40" s="131"/>
      <c r="W40" s="133"/>
      <c r="X40" s="134"/>
      <c r="Y40" s="135"/>
      <c r="Z40" s="133"/>
      <c r="AA40" s="133"/>
      <c r="AB40" s="16"/>
      <c r="AC40" s="136"/>
      <c r="AD40" s="137"/>
      <c r="AE40" s="130"/>
      <c r="AF40" s="130"/>
      <c r="AG40" s="130"/>
      <c r="AH40" s="131"/>
      <c r="AI40" s="140"/>
      <c r="AJ40" s="137"/>
      <c r="AK40" s="137"/>
      <c r="AL40" s="16"/>
      <c r="AM40" s="151">
        <f>(X39/U40)*100</f>
        <v>77.543859649122808</v>
      </c>
      <c r="AN40" s="130"/>
      <c r="AO40" s="130"/>
      <c r="AP40" s="130"/>
      <c r="AQ40" s="131"/>
      <c r="AR40" s="127"/>
      <c r="AS40" s="126"/>
      <c r="AT40" s="126"/>
    </row>
    <row r="41" spans="2:46" ht="15.75" thickBot="1"/>
    <row r="42" spans="2:46" ht="16.5" thickBot="1">
      <c r="B42" s="13">
        <v>41600</v>
      </c>
      <c r="C42" s="11" t="s">
        <v>0</v>
      </c>
      <c r="D42" s="15">
        <v>8</v>
      </c>
      <c r="E42" s="2"/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f>SUM(F42:J42)</f>
        <v>1</v>
      </c>
      <c r="L42" s="4"/>
      <c r="M42" s="113">
        <v>0</v>
      </c>
      <c r="N42" s="15">
        <v>0</v>
      </c>
      <c r="O42" s="4"/>
      <c r="P42" s="114">
        <f>D42-(M42+N42)</f>
        <v>8</v>
      </c>
      <c r="Q42" s="4"/>
      <c r="R42" s="7" t="s">
        <v>158</v>
      </c>
      <c r="S42" s="115">
        <v>4</v>
      </c>
      <c r="T42" s="116">
        <v>30</v>
      </c>
      <c r="U42" s="50">
        <f>P42*T42</f>
        <v>240</v>
      </c>
      <c r="V42" s="4"/>
      <c r="W42" s="118">
        <v>0</v>
      </c>
      <c r="X42" s="119">
        <v>160</v>
      </c>
      <c r="Y42" s="120">
        <v>185</v>
      </c>
      <c r="Z42" s="118">
        <v>0</v>
      </c>
      <c r="AA42" s="118">
        <v>13</v>
      </c>
      <c r="AB42" s="3"/>
      <c r="AC42" s="29">
        <f>X42*S42</f>
        <v>640</v>
      </c>
      <c r="AD42" s="121">
        <v>52</v>
      </c>
      <c r="AE42" s="15">
        <v>5.55</v>
      </c>
      <c r="AF42" s="15">
        <v>0</v>
      </c>
      <c r="AG42" s="121">
        <f>AD42+AF42</f>
        <v>52</v>
      </c>
      <c r="AH42" s="122"/>
      <c r="AI42" s="124">
        <f>AK39</f>
        <v>2448.3999999999996</v>
      </c>
      <c r="AJ42" s="125">
        <f>AC42+AD42+AE42+AF42</f>
        <v>697.55</v>
      </c>
      <c r="AK42" s="125">
        <f>AI42-AJ42</f>
        <v>1750.8499999999997</v>
      </c>
      <c r="AL42" s="3"/>
      <c r="AM42" s="29">
        <f>(X42/U42)*100</f>
        <v>66.666666666666657</v>
      </c>
      <c r="AN42" s="15" t="s">
        <v>134</v>
      </c>
      <c r="AO42" s="50">
        <f>(AD42/(AC42+AD42))*100</f>
        <v>7.5144508670520231</v>
      </c>
      <c r="AP42" s="15">
        <f>(AG42/AC42)*100</f>
        <v>8.125</v>
      </c>
      <c r="AQ42" s="4"/>
      <c r="AR42" s="113" t="s">
        <v>52</v>
      </c>
      <c r="AS42" s="15" t="s">
        <v>52</v>
      </c>
      <c r="AT42" s="15" t="s">
        <v>138</v>
      </c>
    </row>
    <row r="43" spans="2:46" ht="16.5" thickBot="1">
      <c r="B43" s="14" t="s">
        <v>204</v>
      </c>
      <c r="C43" s="12"/>
      <c r="D43" s="12"/>
      <c r="E43" s="2"/>
      <c r="F43" s="8"/>
      <c r="G43" s="8"/>
      <c r="H43" s="8"/>
      <c r="I43" s="8"/>
      <c r="J43" s="8"/>
      <c r="K43" s="8"/>
      <c r="L43" s="4"/>
      <c r="M43" s="127"/>
      <c r="N43" s="126"/>
      <c r="O43" s="4"/>
      <c r="P43" s="149">
        <f>(D42-(K42))-M42-N42</f>
        <v>7</v>
      </c>
      <c r="Q43" s="4"/>
      <c r="R43" s="127"/>
      <c r="S43" s="129"/>
      <c r="T43" s="130"/>
      <c r="U43" s="150">
        <f>P43*T42</f>
        <v>210</v>
      </c>
      <c r="V43" s="131"/>
      <c r="W43" s="133"/>
      <c r="X43" s="134"/>
      <c r="Y43" s="135"/>
      <c r="Z43" s="133"/>
      <c r="AA43" s="133"/>
      <c r="AB43" s="16"/>
      <c r="AC43" s="136"/>
      <c r="AD43" s="137"/>
      <c r="AE43" s="130"/>
      <c r="AF43" s="130"/>
      <c r="AG43" s="130"/>
      <c r="AH43" s="131"/>
      <c r="AI43" s="140"/>
      <c r="AJ43" s="137"/>
      <c r="AK43" s="137"/>
      <c r="AL43" s="16"/>
      <c r="AM43" s="151">
        <f>(X42/U43)*100</f>
        <v>76.19047619047619</v>
      </c>
      <c r="AN43" s="130"/>
      <c r="AO43" s="130"/>
      <c r="AP43" s="130"/>
      <c r="AQ43" s="131"/>
      <c r="AR43" s="127"/>
      <c r="AS43" s="126"/>
      <c r="AT43" s="126"/>
    </row>
    <row r="44" spans="2:46" ht="15.75" thickBot="1"/>
    <row r="45" spans="2:46" ht="16.5" thickBot="1">
      <c r="B45" s="13">
        <v>41603</v>
      </c>
      <c r="C45" s="11" t="s">
        <v>0</v>
      </c>
      <c r="D45" s="15">
        <v>10</v>
      </c>
      <c r="E45" s="2"/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f>SUM(F45:J45)</f>
        <v>1</v>
      </c>
      <c r="L45" s="4"/>
      <c r="M45" s="113">
        <v>0</v>
      </c>
      <c r="N45" s="15">
        <v>0</v>
      </c>
      <c r="O45" s="4"/>
      <c r="P45" s="114">
        <f>D45-(M45+N45)</f>
        <v>10</v>
      </c>
      <c r="Q45" s="4"/>
      <c r="R45" s="7" t="s">
        <v>158</v>
      </c>
      <c r="S45" s="115">
        <v>4</v>
      </c>
      <c r="T45" s="116">
        <v>30</v>
      </c>
      <c r="U45" s="50">
        <f>P45*T45</f>
        <v>300</v>
      </c>
      <c r="V45" s="4"/>
      <c r="W45" s="118">
        <v>0</v>
      </c>
      <c r="X45" s="119">
        <v>205</v>
      </c>
      <c r="Y45" s="120">
        <v>185</v>
      </c>
      <c r="Z45" s="118">
        <v>0</v>
      </c>
      <c r="AA45" s="118">
        <v>0</v>
      </c>
      <c r="AB45" s="3"/>
      <c r="AC45" s="29">
        <f>X45*S45</f>
        <v>820</v>
      </c>
      <c r="AD45" s="121">
        <v>0</v>
      </c>
      <c r="AE45" s="15">
        <v>3.82</v>
      </c>
      <c r="AF45" s="15">
        <v>0</v>
      </c>
      <c r="AG45" s="121">
        <f>AD45+AF45</f>
        <v>0</v>
      </c>
      <c r="AH45" s="122"/>
      <c r="AI45" s="124">
        <f>AK42</f>
        <v>1750.8499999999997</v>
      </c>
      <c r="AJ45" s="125">
        <f>AC45+AD45+AE45+AF45</f>
        <v>823.82</v>
      </c>
      <c r="AK45" s="125">
        <f>AI45-AJ45</f>
        <v>927.02999999999963</v>
      </c>
      <c r="AL45" s="3"/>
      <c r="AM45" s="29">
        <f>(X45/U45)*100</f>
        <v>68.333333333333329</v>
      </c>
      <c r="AN45" s="15" t="s">
        <v>134</v>
      </c>
      <c r="AO45" s="50">
        <f>(AD45/(AC45+AD45))*100</f>
        <v>0</v>
      </c>
      <c r="AP45" s="15">
        <f>(AG45/AC45)*100</f>
        <v>0</v>
      </c>
      <c r="AQ45" s="4"/>
      <c r="AR45" s="113" t="s">
        <v>52</v>
      </c>
      <c r="AS45" s="15" t="s">
        <v>52</v>
      </c>
      <c r="AT45" s="15" t="s">
        <v>138</v>
      </c>
    </row>
    <row r="46" spans="2:46" ht="16.5" thickBot="1">
      <c r="B46" s="14" t="s">
        <v>204</v>
      </c>
      <c r="C46" s="12"/>
      <c r="D46" s="12"/>
      <c r="E46" s="2"/>
      <c r="F46" s="8"/>
      <c r="G46" s="8"/>
      <c r="H46" s="8"/>
      <c r="I46" s="8"/>
      <c r="J46" s="8"/>
      <c r="K46" s="8"/>
      <c r="L46" s="4"/>
      <c r="M46" s="127"/>
      <c r="N46" s="126"/>
      <c r="O46" s="4"/>
      <c r="P46" s="149">
        <f>(D45-(K45))-M45-N45</f>
        <v>9</v>
      </c>
      <c r="Q46" s="4"/>
      <c r="R46" s="127"/>
      <c r="S46" s="129"/>
      <c r="T46" s="130"/>
      <c r="U46" s="150">
        <f>P46*T45</f>
        <v>270</v>
      </c>
      <c r="V46" s="131"/>
      <c r="W46" s="133"/>
      <c r="X46" s="134"/>
      <c r="Y46" s="135"/>
      <c r="Z46" s="133"/>
      <c r="AA46" s="133"/>
      <c r="AB46" s="16"/>
      <c r="AC46" s="136"/>
      <c r="AD46" s="137"/>
      <c r="AE46" s="130"/>
      <c r="AF46" s="130"/>
      <c r="AG46" s="130"/>
      <c r="AH46" s="131"/>
      <c r="AI46" s="140"/>
      <c r="AJ46" s="137"/>
      <c r="AK46" s="137"/>
      <c r="AL46" s="16"/>
      <c r="AM46" s="151">
        <f>(X45/U46)*100</f>
        <v>75.925925925925924</v>
      </c>
      <c r="AN46" s="130"/>
      <c r="AO46" s="130"/>
      <c r="AP46" s="130"/>
      <c r="AQ46" s="131"/>
      <c r="AR46" s="127"/>
      <c r="AS46" s="126"/>
      <c r="AT46" s="126"/>
    </row>
    <row r="47" spans="2:46" ht="15.75" thickBot="1"/>
    <row r="48" spans="2:46" ht="16.5" thickBot="1">
      <c r="B48" s="13">
        <v>41603</v>
      </c>
      <c r="C48" s="11" t="s">
        <v>157</v>
      </c>
      <c r="D48" s="15">
        <v>8.5</v>
      </c>
      <c r="E48" s="2"/>
      <c r="F48" s="7">
        <v>0</v>
      </c>
      <c r="G48" s="7">
        <v>0</v>
      </c>
      <c r="H48" s="7">
        <v>0</v>
      </c>
      <c r="I48" s="7">
        <v>0</v>
      </c>
      <c r="J48" s="7">
        <v>0.5</v>
      </c>
      <c r="K48" s="7">
        <f>SUM(F48:J48)</f>
        <v>0.5</v>
      </c>
      <c r="L48" s="4"/>
      <c r="M48" s="113">
        <v>0</v>
      </c>
      <c r="N48" s="15">
        <v>0</v>
      </c>
      <c r="O48" s="4"/>
      <c r="P48" s="114">
        <f>D48-(M48+N48)</f>
        <v>8.5</v>
      </c>
      <c r="Q48" s="4"/>
      <c r="R48" s="7" t="s">
        <v>158</v>
      </c>
      <c r="S48" s="115">
        <v>4</v>
      </c>
      <c r="T48" s="116">
        <v>30</v>
      </c>
      <c r="U48" s="50">
        <f>P48*T48</f>
        <v>255</v>
      </c>
      <c r="V48" s="4"/>
      <c r="W48" s="118">
        <v>0</v>
      </c>
      <c r="X48" s="119">
        <v>261</v>
      </c>
      <c r="Y48" s="120">
        <v>185</v>
      </c>
      <c r="Z48" s="118">
        <v>0</v>
      </c>
      <c r="AA48" s="118">
        <v>3</v>
      </c>
      <c r="AB48" s="3"/>
      <c r="AC48" s="29">
        <f>X48*S48</f>
        <v>1044</v>
      </c>
      <c r="AD48" s="121">
        <v>12</v>
      </c>
      <c r="AE48" s="15">
        <v>3.93</v>
      </c>
      <c r="AF48" s="15">
        <v>0</v>
      </c>
      <c r="AG48" s="121">
        <f>AD48+AF48</f>
        <v>12</v>
      </c>
      <c r="AH48" s="122"/>
      <c r="AI48" s="124">
        <f>AK45</f>
        <v>927.02999999999963</v>
      </c>
      <c r="AJ48" s="125">
        <f>AC48+AD48+AE48+AF48</f>
        <v>1059.93</v>
      </c>
      <c r="AK48" s="125">
        <f>AI48-AJ48</f>
        <v>-132.90000000000043</v>
      </c>
      <c r="AL48" s="3"/>
      <c r="AM48" s="29">
        <f>(X48/U48)*100</f>
        <v>102.35294117647058</v>
      </c>
      <c r="AN48" s="15" t="s">
        <v>134</v>
      </c>
      <c r="AO48" s="50">
        <f>(AD48/(AC48+AD48))*100</f>
        <v>1.1363636363636365</v>
      </c>
      <c r="AP48" s="15">
        <f>(AG48/AC48)*100</f>
        <v>1.1494252873563218</v>
      </c>
      <c r="AQ48" s="4"/>
      <c r="AR48" s="113" t="s">
        <v>52</v>
      </c>
      <c r="AS48" s="15" t="s">
        <v>52</v>
      </c>
      <c r="AT48" s="15" t="s">
        <v>138</v>
      </c>
    </row>
    <row r="49" spans="2:46" ht="16.5" thickBot="1">
      <c r="B49" s="14" t="s">
        <v>67</v>
      </c>
      <c r="C49" s="12"/>
      <c r="D49" s="12"/>
      <c r="E49" s="2"/>
      <c r="F49" s="8"/>
      <c r="G49" s="8"/>
      <c r="H49" s="8"/>
      <c r="I49" s="8"/>
      <c r="J49" s="8"/>
      <c r="K49" s="8"/>
      <c r="L49" s="4"/>
      <c r="M49" s="127"/>
      <c r="N49" s="126"/>
      <c r="O49" s="4"/>
      <c r="P49" s="149">
        <f>(D48-(K48))-M48-N48</f>
        <v>8</v>
      </c>
      <c r="Q49" s="4"/>
      <c r="R49" s="127"/>
      <c r="S49" s="129"/>
      <c r="T49" s="130"/>
      <c r="U49" s="150">
        <f>P49*T48</f>
        <v>240</v>
      </c>
      <c r="V49" s="131"/>
      <c r="W49" s="133"/>
      <c r="X49" s="134"/>
      <c r="Y49" s="135"/>
      <c r="Z49" s="133"/>
      <c r="AA49" s="133"/>
      <c r="AB49" s="16"/>
      <c r="AC49" s="136"/>
      <c r="AD49" s="137"/>
      <c r="AE49" s="130"/>
      <c r="AF49" s="130"/>
      <c r="AG49" s="130"/>
      <c r="AH49" s="131"/>
      <c r="AI49" s="140"/>
      <c r="AJ49" s="137"/>
      <c r="AK49" s="137"/>
      <c r="AL49" s="16"/>
      <c r="AM49" s="151">
        <f>(X48/U49)*100</f>
        <v>108.74999999999999</v>
      </c>
      <c r="AN49" s="130"/>
      <c r="AO49" s="130"/>
      <c r="AP49" s="130"/>
      <c r="AQ49" s="131"/>
      <c r="AR49" s="127"/>
      <c r="AS49" s="126"/>
      <c r="AT49" s="126"/>
    </row>
    <row r="50" spans="2:46" ht="15.75" thickBot="1"/>
    <row r="51" spans="2:46" ht="16.5" customHeight="1">
      <c r="B51" s="29" t="s">
        <v>32</v>
      </c>
      <c r="C51" s="30" t="s">
        <v>1</v>
      </c>
      <c r="D51" s="31" t="s">
        <v>1</v>
      </c>
      <c r="E51" s="54"/>
      <c r="F51" s="609" t="s">
        <v>12</v>
      </c>
      <c r="G51" s="610"/>
      <c r="H51" s="610"/>
      <c r="I51" s="610"/>
      <c r="J51" s="610"/>
      <c r="K51" s="611"/>
      <c r="L51" s="15"/>
      <c r="M51" s="612" t="s">
        <v>33</v>
      </c>
      <c r="N51" s="613"/>
      <c r="O51" s="15"/>
      <c r="P51" s="50" t="s">
        <v>10</v>
      </c>
      <c r="Q51" s="54"/>
      <c r="R51" s="50" t="s">
        <v>122</v>
      </c>
      <c r="S51" s="365"/>
      <c r="T51" s="50" t="s">
        <v>29</v>
      </c>
      <c r="U51" s="55" t="s">
        <v>14</v>
      </c>
      <c r="V51" s="54" t="s">
        <v>9</v>
      </c>
      <c r="W51" s="368" t="s">
        <v>198</v>
      </c>
      <c r="X51" s="100" t="s">
        <v>14</v>
      </c>
      <c r="Y51" s="56"/>
      <c r="Z51" s="369" t="s">
        <v>113</v>
      </c>
      <c r="AA51" s="101" t="s">
        <v>43</v>
      </c>
      <c r="AB51" s="54"/>
      <c r="AC51" s="57" t="s">
        <v>38</v>
      </c>
      <c r="AD51" s="58"/>
      <c r="AE51" s="59"/>
      <c r="AF51" s="60"/>
      <c r="AG51" s="50" t="s">
        <v>11</v>
      </c>
      <c r="AH51" s="54"/>
      <c r="AI51" s="614" t="s">
        <v>39</v>
      </c>
      <c r="AJ51" s="615"/>
      <c r="AK51" s="616"/>
      <c r="AL51" s="54"/>
      <c r="AM51" s="102" t="s">
        <v>22</v>
      </c>
      <c r="AN51" s="55" t="s">
        <v>22</v>
      </c>
      <c r="AO51" s="50" t="s">
        <v>20</v>
      </c>
      <c r="AP51" s="50" t="s">
        <v>20</v>
      </c>
      <c r="AQ51" s="54"/>
      <c r="AR51" s="15" t="s">
        <v>22</v>
      </c>
      <c r="AS51" s="15" t="s">
        <v>9</v>
      </c>
      <c r="AT51" s="61" t="s">
        <v>9</v>
      </c>
    </row>
    <row r="52" spans="2:46" ht="16.5" customHeight="1" thickBot="1">
      <c r="B52" s="32" t="s">
        <v>9</v>
      </c>
      <c r="C52" s="25" t="s">
        <v>9</v>
      </c>
      <c r="D52" s="33" t="s">
        <v>10</v>
      </c>
      <c r="E52" s="3"/>
      <c r="F52" s="37" t="s">
        <v>3</v>
      </c>
      <c r="G52" s="37" t="s">
        <v>4</v>
      </c>
      <c r="H52" s="37" t="s">
        <v>5</v>
      </c>
      <c r="I52" s="37" t="s">
        <v>6</v>
      </c>
      <c r="J52" s="37" t="s">
        <v>8</v>
      </c>
      <c r="K52" s="37" t="s">
        <v>11</v>
      </c>
      <c r="L52" s="2"/>
      <c r="M52" s="38" t="s">
        <v>10</v>
      </c>
      <c r="N52" s="39" t="s">
        <v>116</v>
      </c>
      <c r="O52" s="1"/>
      <c r="P52" s="25" t="s">
        <v>2</v>
      </c>
      <c r="Q52" s="3"/>
      <c r="R52" s="25" t="s">
        <v>125</v>
      </c>
      <c r="S52" s="25" t="s">
        <v>34</v>
      </c>
      <c r="T52" s="25" t="s">
        <v>46</v>
      </c>
      <c r="U52" s="41" t="s">
        <v>16</v>
      </c>
      <c r="V52" s="3" t="s">
        <v>9</v>
      </c>
      <c r="W52" s="366"/>
      <c r="X52" s="103" t="s">
        <v>11</v>
      </c>
      <c r="Y52" s="6"/>
      <c r="Z52" s="367"/>
      <c r="AA52" s="104" t="s">
        <v>129</v>
      </c>
      <c r="AB52" s="3"/>
      <c r="AC52" s="24" t="s">
        <v>23</v>
      </c>
      <c r="AD52" s="46" t="s">
        <v>18</v>
      </c>
      <c r="AE52" s="24" t="s">
        <v>25</v>
      </c>
      <c r="AF52" s="24" t="s">
        <v>26</v>
      </c>
      <c r="AG52" s="25" t="s">
        <v>30</v>
      </c>
      <c r="AH52" s="16"/>
      <c r="AI52" s="26" t="s">
        <v>130</v>
      </c>
      <c r="AJ52" s="105" t="s">
        <v>212</v>
      </c>
      <c r="AK52" s="28"/>
      <c r="AL52" s="3"/>
      <c r="AM52" s="106" t="s">
        <v>14</v>
      </c>
      <c r="AN52" s="41" t="s">
        <v>14</v>
      </c>
      <c r="AO52" s="25" t="s">
        <v>27</v>
      </c>
      <c r="AP52" s="25" t="s">
        <v>28</v>
      </c>
      <c r="AQ52" s="3"/>
      <c r="AR52" s="2" t="s">
        <v>14</v>
      </c>
      <c r="AS52" s="2" t="s">
        <v>27</v>
      </c>
      <c r="AT52" s="62" t="s">
        <v>28</v>
      </c>
    </row>
    <row r="53" spans="2:46" ht="15.75" thickBot="1">
      <c r="B53" s="34"/>
      <c r="C53" s="35"/>
      <c r="D53" s="36" t="s">
        <v>9</v>
      </c>
      <c r="E53" s="52"/>
      <c r="F53" s="63"/>
      <c r="G53" s="63"/>
      <c r="H53" s="63"/>
      <c r="I53" s="63" t="s">
        <v>7</v>
      </c>
      <c r="J53" s="63"/>
      <c r="K53" s="63"/>
      <c r="L53" s="12"/>
      <c r="M53" s="51" t="s">
        <v>15</v>
      </c>
      <c r="N53" s="63" t="s">
        <v>132</v>
      </c>
      <c r="O53" s="12"/>
      <c r="P53" s="35" t="s">
        <v>9</v>
      </c>
      <c r="Q53" s="52"/>
      <c r="R53" s="35"/>
      <c r="S53" s="35"/>
      <c r="T53" s="35" t="s">
        <v>13</v>
      </c>
      <c r="U53" s="64" t="s">
        <v>17</v>
      </c>
      <c r="V53" s="52"/>
      <c r="W53" s="42" t="s">
        <v>19</v>
      </c>
      <c r="X53" s="65"/>
      <c r="Y53" s="52"/>
      <c r="Z53" s="43" t="s">
        <v>19</v>
      </c>
      <c r="AA53" s="44" t="s">
        <v>19</v>
      </c>
      <c r="AB53" s="66"/>
      <c r="AC53" s="35" t="s">
        <v>24</v>
      </c>
      <c r="AD53" s="67" t="s">
        <v>24</v>
      </c>
      <c r="AE53" s="35" t="s">
        <v>24</v>
      </c>
      <c r="AF53" s="35" t="s">
        <v>24</v>
      </c>
      <c r="AG53" s="35" t="s">
        <v>24</v>
      </c>
      <c r="AH53" s="52"/>
      <c r="AI53" s="71" t="s">
        <v>36</v>
      </c>
      <c r="AJ53" s="69" t="s">
        <v>35</v>
      </c>
      <c r="AK53" s="70" t="s">
        <v>37</v>
      </c>
      <c r="AL53" s="52"/>
      <c r="AM53" s="112" t="s">
        <v>20</v>
      </c>
      <c r="AN53" s="64" t="s">
        <v>20</v>
      </c>
      <c r="AO53" s="35"/>
      <c r="AP53" s="35"/>
      <c r="AQ53" s="52"/>
      <c r="AR53" s="72">
        <v>1</v>
      </c>
      <c r="AS53" s="73">
        <v>0</v>
      </c>
      <c r="AT53" s="53" t="s">
        <v>31</v>
      </c>
    </row>
    <row r="54" spans="2:46" ht="16.5" thickBot="1">
      <c r="B54" s="13">
        <v>41604</v>
      </c>
      <c r="C54" s="11" t="s">
        <v>0</v>
      </c>
      <c r="D54" s="15">
        <v>10</v>
      </c>
      <c r="E54" s="2"/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f>SUM(F54:J54)</f>
        <v>0</v>
      </c>
      <c r="L54" s="4"/>
      <c r="M54" s="113">
        <v>0</v>
      </c>
      <c r="N54" s="15">
        <v>0</v>
      </c>
      <c r="O54" s="4"/>
      <c r="P54" s="114">
        <f>D54-(M54+N54)</f>
        <v>10</v>
      </c>
      <c r="Q54" s="4"/>
      <c r="R54" s="7" t="s">
        <v>158</v>
      </c>
      <c r="S54" s="115">
        <v>4</v>
      </c>
      <c r="T54" s="116">
        <v>30</v>
      </c>
      <c r="U54" s="50">
        <f>P54*T54</f>
        <v>300</v>
      </c>
      <c r="V54" s="4"/>
      <c r="W54" s="118">
        <v>0</v>
      </c>
      <c r="X54" s="119">
        <v>300</v>
      </c>
      <c r="Y54" s="120">
        <v>185</v>
      </c>
      <c r="Z54" s="118">
        <v>0</v>
      </c>
      <c r="AA54" s="118">
        <v>0</v>
      </c>
      <c r="AB54" s="3"/>
      <c r="AC54" s="29">
        <f>X54*S54</f>
        <v>1200</v>
      </c>
      <c r="AD54" s="121">
        <v>0</v>
      </c>
      <c r="AE54" s="15">
        <v>13.32</v>
      </c>
      <c r="AF54" s="15">
        <v>0</v>
      </c>
      <c r="AG54" s="121">
        <f>AD54+AF54</f>
        <v>0</v>
      </c>
      <c r="AH54" s="122"/>
      <c r="AI54" s="124">
        <v>2528</v>
      </c>
      <c r="AJ54" s="125">
        <f>AC54+AD54+AE54+AF54</f>
        <v>1213.32</v>
      </c>
      <c r="AK54" s="125">
        <f>AI54-AJ54</f>
        <v>1314.68</v>
      </c>
      <c r="AL54" s="3"/>
      <c r="AM54" s="29">
        <f>(X54/U54)*100</f>
        <v>100</v>
      </c>
      <c r="AN54" s="15" t="s">
        <v>134</v>
      </c>
      <c r="AO54" s="50">
        <f>(AD54/(AC54+AD54))*100</f>
        <v>0</v>
      </c>
      <c r="AP54" s="15">
        <f>(AG54/AC54)*100</f>
        <v>0</v>
      </c>
      <c r="AQ54" s="4"/>
      <c r="AR54" s="113" t="s">
        <v>52</v>
      </c>
      <c r="AS54" s="15" t="s">
        <v>52</v>
      </c>
      <c r="AT54" s="15" t="s">
        <v>138</v>
      </c>
    </row>
    <row r="55" spans="2:46" ht="16.5" thickBot="1">
      <c r="B55" s="14" t="s">
        <v>204</v>
      </c>
      <c r="C55" s="12"/>
      <c r="D55" s="12"/>
      <c r="E55" s="2"/>
      <c r="F55" s="8"/>
      <c r="G55" s="8"/>
      <c r="H55" s="8"/>
      <c r="I55" s="8"/>
      <c r="J55" s="8"/>
      <c r="K55" s="8"/>
      <c r="L55" s="4"/>
      <c r="M55" s="127"/>
      <c r="N55" s="126"/>
      <c r="O55" s="4"/>
      <c r="P55" s="149">
        <f>(D54-(K54))-M54-N54</f>
        <v>10</v>
      </c>
      <c r="Q55" s="4"/>
      <c r="R55" s="127"/>
      <c r="S55" s="129"/>
      <c r="T55" s="130"/>
      <c r="U55" s="150">
        <f>P55*T54</f>
        <v>300</v>
      </c>
      <c r="V55" s="131"/>
      <c r="W55" s="133"/>
      <c r="X55" s="134"/>
      <c r="Y55" s="135"/>
      <c r="Z55" s="133"/>
      <c r="AA55" s="133"/>
      <c r="AB55" s="16"/>
      <c r="AC55" s="136"/>
      <c r="AD55" s="137"/>
      <c r="AE55" s="130"/>
      <c r="AF55" s="130"/>
      <c r="AG55" s="130"/>
      <c r="AH55" s="131"/>
      <c r="AI55" s="140"/>
      <c r="AJ55" s="137"/>
      <c r="AK55" s="137"/>
      <c r="AL55" s="16"/>
      <c r="AM55" s="151">
        <f>(X54/U55)*100</f>
        <v>100</v>
      </c>
      <c r="AN55" s="130"/>
      <c r="AO55" s="130"/>
      <c r="AP55" s="130"/>
      <c r="AQ55" s="131"/>
      <c r="AR55" s="127"/>
      <c r="AS55" s="126"/>
      <c r="AT55" s="126"/>
    </row>
    <row r="56" spans="2:46" ht="15.75" thickBot="1"/>
    <row r="57" spans="2:46" ht="16.5" thickBot="1">
      <c r="B57" s="13">
        <v>41605</v>
      </c>
      <c r="C57" s="11" t="s">
        <v>0</v>
      </c>
      <c r="D57" s="15">
        <v>7</v>
      </c>
      <c r="E57" s="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f>SUM(F57:J57)</f>
        <v>0</v>
      </c>
      <c r="L57" s="4"/>
      <c r="M57" s="113">
        <v>0</v>
      </c>
      <c r="N57" s="15">
        <v>0</v>
      </c>
      <c r="O57" s="4"/>
      <c r="P57" s="114">
        <f>D57-(M57+N57)</f>
        <v>7</v>
      </c>
      <c r="Q57" s="4"/>
      <c r="R57" s="7" t="s">
        <v>158</v>
      </c>
      <c r="S57" s="115">
        <v>4</v>
      </c>
      <c r="T57" s="116">
        <v>30</v>
      </c>
      <c r="U57" s="50">
        <f>P57*T57</f>
        <v>210</v>
      </c>
      <c r="V57" s="4"/>
      <c r="W57" s="118">
        <v>0</v>
      </c>
      <c r="X57" s="119">
        <v>207</v>
      </c>
      <c r="Y57" s="120">
        <v>185</v>
      </c>
      <c r="Z57" s="118">
        <v>0</v>
      </c>
      <c r="AA57" s="118">
        <v>0</v>
      </c>
      <c r="AB57" s="3"/>
      <c r="AC57" s="29">
        <f>X57*S57</f>
        <v>828</v>
      </c>
      <c r="AD57" s="121">
        <v>0</v>
      </c>
      <c r="AE57" s="15">
        <v>13.32</v>
      </c>
      <c r="AF57" s="15">
        <v>0</v>
      </c>
      <c r="AG57" s="121">
        <f>AD57+AF57</f>
        <v>0</v>
      </c>
      <c r="AH57" s="122"/>
      <c r="AI57" s="124">
        <v>2528</v>
      </c>
      <c r="AJ57" s="125">
        <f>AC57+AD57+AE57+AF57</f>
        <v>841.32</v>
      </c>
      <c r="AK57" s="125">
        <f>AI57-AJ57</f>
        <v>1686.6799999999998</v>
      </c>
      <c r="AL57" s="3"/>
      <c r="AM57" s="29">
        <f>(X57/U57)*100</f>
        <v>98.571428571428584</v>
      </c>
      <c r="AN57" s="15" t="s">
        <v>134</v>
      </c>
      <c r="AO57" s="50">
        <f>(AD57/(AC57+AD57))*100</f>
        <v>0</v>
      </c>
      <c r="AP57" s="15">
        <f>(AG57/AC57)*100</f>
        <v>0</v>
      </c>
      <c r="AQ57" s="4"/>
      <c r="AR57" s="113" t="s">
        <v>52</v>
      </c>
      <c r="AS57" s="15" t="s">
        <v>52</v>
      </c>
      <c r="AT57" s="15" t="s">
        <v>138</v>
      </c>
    </row>
    <row r="58" spans="2:46" ht="16.5" thickBot="1">
      <c r="B58" s="14" t="s">
        <v>67</v>
      </c>
      <c r="C58" s="12"/>
      <c r="D58" s="12"/>
      <c r="E58" s="2"/>
      <c r="F58" s="8"/>
      <c r="G58" s="8"/>
      <c r="H58" s="8"/>
      <c r="I58" s="8"/>
      <c r="J58" s="8"/>
      <c r="K58" s="8"/>
      <c r="L58" s="4"/>
      <c r="M58" s="127"/>
      <c r="N58" s="126"/>
      <c r="O58" s="4"/>
      <c r="P58" s="149">
        <f>(D57-(K57))-M57-N57</f>
        <v>7</v>
      </c>
      <c r="Q58" s="4"/>
      <c r="R58" s="127"/>
      <c r="S58" s="129"/>
      <c r="T58" s="130"/>
      <c r="U58" s="150">
        <f>P58*T57</f>
        <v>210</v>
      </c>
      <c r="V58" s="131"/>
      <c r="W58" s="133"/>
      <c r="X58" s="134"/>
      <c r="Y58" s="135"/>
      <c r="Z58" s="133"/>
      <c r="AA58" s="133"/>
      <c r="AB58" s="16"/>
      <c r="AC58" s="136"/>
      <c r="AD58" s="137"/>
      <c r="AE58" s="130"/>
      <c r="AF58" s="130"/>
      <c r="AG58" s="130"/>
      <c r="AH58" s="131"/>
      <c r="AI58" s="140"/>
      <c r="AJ58" s="137"/>
      <c r="AK58" s="137"/>
      <c r="AL58" s="16"/>
      <c r="AM58" s="151">
        <f>(X57/U58)*100</f>
        <v>98.571428571428584</v>
      </c>
      <c r="AN58" s="130"/>
      <c r="AO58" s="130"/>
      <c r="AP58" s="130"/>
      <c r="AQ58" s="131"/>
      <c r="AR58" s="127"/>
      <c r="AS58" s="126"/>
      <c r="AT58" s="126"/>
    </row>
    <row r="60" spans="2:46" ht="15.75" thickBot="1">
      <c r="B60" s="267" t="s">
        <v>162</v>
      </c>
    </row>
    <row r="61" spans="2:46" ht="16.5" customHeight="1">
      <c r="B61" s="223" t="s">
        <v>32</v>
      </c>
      <c r="C61" s="224" t="s">
        <v>1</v>
      </c>
      <c r="D61" s="225" t="s">
        <v>1</v>
      </c>
      <c r="E61" s="226"/>
      <c r="F61" s="664" t="s">
        <v>12</v>
      </c>
      <c r="G61" s="665"/>
      <c r="H61" s="665"/>
      <c r="I61" s="665"/>
      <c r="J61" s="665"/>
      <c r="K61" s="666"/>
      <c r="L61" s="168"/>
      <c r="M61" s="667" t="s">
        <v>33</v>
      </c>
      <c r="N61" s="668"/>
      <c r="O61" s="168"/>
      <c r="P61" s="168" t="s">
        <v>10</v>
      </c>
      <c r="Q61" s="226"/>
      <c r="R61" s="168" t="s">
        <v>122</v>
      </c>
      <c r="S61" s="372"/>
      <c r="T61" s="168" t="s">
        <v>29</v>
      </c>
      <c r="U61" s="168" t="s">
        <v>14</v>
      </c>
      <c r="V61" s="226" t="s">
        <v>9</v>
      </c>
      <c r="W61" s="374" t="s">
        <v>198</v>
      </c>
      <c r="X61" s="227" t="s">
        <v>14</v>
      </c>
      <c r="Y61" s="373"/>
      <c r="Z61" s="374" t="s">
        <v>113</v>
      </c>
      <c r="AA61" s="229" t="s">
        <v>43</v>
      </c>
      <c r="AB61" s="226"/>
      <c r="AC61" s="230" t="s">
        <v>38</v>
      </c>
      <c r="AD61" s="231"/>
      <c r="AE61" s="226"/>
      <c r="AF61" s="232"/>
      <c r="AG61" s="168" t="s">
        <v>11</v>
      </c>
      <c r="AH61" s="226"/>
      <c r="AI61" s="658" t="s">
        <v>39</v>
      </c>
      <c r="AJ61" s="659"/>
      <c r="AK61" s="660"/>
      <c r="AL61" s="226"/>
      <c r="AM61" s="168" t="s">
        <v>22</v>
      </c>
      <c r="AN61" s="168" t="s">
        <v>22</v>
      </c>
      <c r="AO61" s="168" t="s">
        <v>20</v>
      </c>
      <c r="AP61" s="168" t="s">
        <v>20</v>
      </c>
      <c r="AQ61" s="226"/>
      <c r="AR61" s="168" t="s">
        <v>22</v>
      </c>
      <c r="AS61" s="168" t="s">
        <v>9</v>
      </c>
      <c r="AT61" s="233" t="s">
        <v>9</v>
      </c>
    </row>
    <row r="62" spans="2:46" ht="16.5" customHeight="1" thickBot="1">
      <c r="B62" s="234" t="s">
        <v>9</v>
      </c>
      <c r="C62" s="189" t="s">
        <v>9</v>
      </c>
      <c r="D62" s="235" t="s">
        <v>10</v>
      </c>
      <c r="E62" s="236"/>
      <c r="F62" s="237" t="s">
        <v>3</v>
      </c>
      <c r="G62" s="237" t="s">
        <v>4</v>
      </c>
      <c r="H62" s="237" t="s">
        <v>5</v>
      </c>
      <c r="I62" s="237" t="s">
        <v>6</v>
      </c>
      <c r="J62" s="237" t="s">
        <v>8</v>
      </c>
      <c r="K62" s="237" t="s">
        <v>11</v>
      </c>
      <c r="L62" s="189"/>
      <c r="M62" s="238" t="s">
        <v>10</v>
      </c>
      <c r="N62" s="239" t="s">
        <v>116</v>
      </c>
      <c r="O62" s="189"/>
      <c r="P62" s="189" t="s">
        <v>2</v>
      </c>
      <c r="Q62" s="236"/>
      <c r="R62" s="189" t="s">
        <v>125</v>
      </c>
      <c r="S62" s="189" t="s">
        <v>34</v>
      </c>
      <c r="T62" s="189" t="s">
        <v>46</v>
      </c>
      <c r="U62" s="189" t="s">
        <v>16</v>
      </c>
      <c r="V62" s="236" t="s">
        <v>9</v>
      </c>
      <c r="W62" s="371"/>
      <c r="X62" s="238" t="s">
        <v>11</v>
      </c>
      <c r="Y62" s="370"/>
      <c r="Z62" s="371"/>
      <c r="AA62" s="183" t="s">
        <v>129</v>
      </c>
      <c r="AB62" s="236"/>
      <c r="AC62" s="242" t="s">
        <v>23</v>
      </c>
      <c r="AD62" s="243" t="s">
        <v>18</v>
      </c>
      <c r="AE62" s="242" t="s">
        <v>25</v>
      </c>
      <c r="AF62" s="242" t="s">
        <v>26</v>
      </c>
      <c r="AG62" s="189" t="s">
        <v>30</v>
      </c>
      <c r="AH62" s="236"/>
      <c r="AI62" s="244" t="s">
        <v>130</v>
      </c>
      <c r="AJ62" s="236" t="s">
        <v>212</v>
      </c>
      <c r="AK62" s="240"/>
      <c r="AL62" s="236"/>
      <c r="AM62" s="189" t="s">
        <v>14</v>
      </c>
      <c r="AN62" s="189" t="s">
        <v>14</v>
      </c>
      <c r="AO62" s="189" t="s">
        <v>27</v>
      </c>
      <c r="AP62" s="189" t="s">
        <v>28</v>
      </c>
      <c r="AQ62" s="236"/>
      <c r="AR62" s="189" t="s">
        <v>14</v>
      </c>
      <c r="AS62" s="189" t="s">
        <v>27</v>
      </c>
      <c r="AT62" s="235" t="s">
        <v>28</v>
      </c>
    </row>
    <row r="63" spans="2:46" ht="15.75" thickBot="1">
      <c r="B63" s="245"/>
      <c r="C63" s="213"/>
      <c r="D63" s="246" t="s">
        <v>9</v>
      </c>
      <c r="E63" s="247"/>
      <c r="F63" s="248"/>
      <c r="G63" s="248"/>
      <c r="H63" s="248"/>
      <c r="I63" s="248" t="s">
        <v>7</v>
      </c>
      <c r="J63" s="248"/>
      <c r="K63" s="248"/>
      <c r="L63" s="213"/>
      <c r="M63" s="249" t="s">
        <v>15</v>
      </c>
      <c r="N63" s="248" t="s">
        <v>132</v>
      </c>
      <c r="O63" s="213"/>
      <c r="P63" s="213" t="s">
        <v>9</v>
      </c>
      <c r="Q63" s="247"/>
      <c r="R63" s="213"/>
      <c r="S63" s="213"/>
      <c r="T63" s="213" t="s">
        <v>13</v>
      </c>
      <c r="U63" s="213" t="s">
        <v>17</v>
      </c>
      <c r="V63" s="247"/>
      <c r="W63" s="252" t="s">
        <v>19</v>
      </c>
      <c r="X63" s="250"/>
      <c r="Y63" s="247"/>
      <c r="Z63" s="255" t="s">
        <v>19</v>
      </c>
      <c r="AA63" s="256" t="s">
        <v>19</v>
      </c>
      <c r="AB63" s="247"/>
      <c r="AC63" s="213" t="s">
        <v>24</v>
      </c>
      <c r="AD63" s="257" t="s">
        <v>24</v>
      </c>
      <c r="AE63" s="213" t="s">
        <v>24</v>
      </c>
      <c r="AF63" s="213" t="s">
        <v>24</v>
      </c>
      <c r="AG63" s="213" t="s">
        <v>24</v>
      </c>
      <c r="AH63" s="247"/>
      <c r="AI63" s="258" t="s">
        <v>36</v>
      </c>
      <c r="AJ63" s="259" t="s">
        <v>35</v>
      </c>
      <c r="AK63" s="251" t="s">
        <v>37</v>
      </c>
      <c r="AL63" s="247"/>
      <c r="AM63" s="213" t="s">
        <v>20</v>
      </c>
      <c r="AN63" s="213" t="s">
        <v>20</v>
      </c>
      <c r="AO63" s="213"/>
      <c r="AP63" s="213"/>
      <c r="AQ63" s="247"/>
      <c r="AR63" s="260">
        <v>1</v>
      </c>
      <c r="AS63" s="261">
        <v>0</v>
      </c>
      <c r="AT63" s="246" t="s">
        <v>31</v>
      </c>
    </row>
    <row r="65" spans="6:32">
      <c r="F65">
        <f t="shared" ref="F65:L65" si="0">SUM(F12:F57)</f>
        <v>4.92</v>
      </c>
      <c r="G65">
        <f t="shared" si="0"/>
        <v>5</v>
      </c>
      <c r="H65">
        <f t="shared" si="0"/>
        <v>0</v>
      </c>
      <c r="I65">
        <f t="shared" si="0"/>
        <v>0</v>
      </c>
      <c r="J65">
        <f t="shared" si="0"/>
        <v>0.5</v>
      </c>
      <c r="K65">
        <f t="shared" si="0"/>
        <v>10.42</v>
      </c>
      <c r="L65">
        <f t="shared" si="0"/>
        <v>0</v>
      </c>
      <c r="AC65">
        <f>SUM(AC12:AC57)</f>
        <v>10580</v>
      </c>
      <c r="AD65">
        <f>SUM(AD12:AD57)</f>
        <v>250.99099999999999</v>
      </c>
      <c r="AE65">
        <f>SUM(AE12:AE57)</f>
        <v>77.034999999999997</v>
      </c>
      <c r="AF65">
        <f>SUM(AF12:AF57)</f>
        <v>10.9</v>
      </c>
    </row>
  </sheetData>
  <mergeCells count="17">
    <mergeCell ref="AI30:AK30"/>
    <mergeCell ref="F61:K61"/>
    <mergeCell ref="M61:N61"/>
    <mergeCell ref="AI61:AK61"/>
    <mergeCell ref="I2:Y2"/>
    <mergeCell ref="F51:K51"/>
    <mergeCell ref="M51:N51"/>
    <mergeCell ref="AI51:AK51"/>
    <mergeCell ref="F30:K30"/>
    <mergeCell ref="M30:N30"/>
    <mergeCell ref="AR6:AT6"/>
    <mergeCell ref="F21:K21"/>
    <mergeCell ref="M21:N21"/>
    <mergeCell ref="AI21:AK21"/>
    <mergeCell ref="F9:K9"/>
    <mergeCell ref="M9:N9"/>
    <mergeCell ref="AI9:AK9"/>
  </mergeCells>
  <conditionalFormatting sqref="AR12:AT13 AR15:AT16">
    <cfRule type="containsText" dxfId="223" priority="31" operator="containsText" text="Si">
      <formula>NOT(ISERROR(SEARCH("Si",AR12)))</formula>
    </cfRule>
    <cfRule type="containsText" dxfId="222" priority="32" operator="containsText" text="No">
      <formula>NOT(ISERROR(SEARCH("No",AR12)))</formula>
    </cfRule>
  </conditionalFormatting>
  <conditionalFormatting sqref="AR18:AT19">
    <cfRule type="containsText" dxfId="221" priority="21" operator="containsText" text="Si">
      <formula>NOT(ISERROR(SEARCH("Si",AR18)))</formula>
    </cfRule>
    <cfRule type="containsText" dxfId="220" priority="22" operator="containsText" text="No">
      <formula>NOT(ISERROR(SEARCH("No",AR18)))</formula>
    </cfRule>
  </conditionalFormatting>
  <conditionalFormatting sqref="AR24:AT25">
    <cfRule type="containsText" dxfId="219" priority="19" operator="containsText" text="Si">
      <formula>NOT(ISERROR(SEARCH("Si",AR24)))</formula>
    </cfRule>
    <cfRule type="containsText" dxfId="218" priority="20" operator="containsText" text="No">
      <formula>NOT(ISERROR(SEARCH("No",AR24)))</formula>
    </cfRule>
  </conditionalFormatting>
  <conditionalFormatting sqref="AR27:AT28">
    <cfRule type="containsText" dxfId="217" priority="17" operator="containsText" text="Si">
      <formula>NOT(ISERROR(SEARCH("Si",AR27)))</formula>
    </cfRule>
    <cfRule type="containsText" dxfId="216" priority="18" operator="containsText" text="No">
      <formula>NOT(ISERROR(SEARCH("No",AR27)))</formula>
    </cfRule>
  </conditionalFormatting>
  <conditionalFormatting sqref="AR33:AT34">
    <cfRule type="containsText" dxfId="215" priority="15" operator="containsText" text="Si">
      <formula>NOT(ISERROR(SEARCH("Si",AR33)))</formula>
    </cfRule>
    <cfRule type="containsText" dxfId="214" priority="16" operator="containsText" text="No">
      <formula>NOT(ISERROR(SEARCH("No",AR33)))</formula>
    </cfRule>
  </conditionalFormatting>
  <conditionalFormatting sqref="AR36:AT37">
    <cfRule type="containsText" dxfId="213" priority="13" operator="containsText" text="Si">
      <formula>NOT(ISERROR(SEARCH("Si",AR36)))</formula>
    </cfRule>
    <cfRule type="containsText" dxfId="212" priority="14" operator="containsText" text="No">
      <formula>NOT(ISERROR(SEARCH("No",AR36)))</formula>
    </cfRule>
  </conditionalFormatting>
  <conditionalFormatting sqref="AR39:AT40">
    <cfRule type="containsText" dxfId="211" priority="11" operator="containsText" text="Si">
      <formula>NOT(ISERROR(SEARCH("Si",AR39)))</formula>
    </cfRule>
    <cfRule type="containsText" dxfId="210" priority="12" operator="containsText" text="No">
      <formula>NOT(ISERROR(SEARCH("No",AR39)))</formula>
    </cfRule>
  </conditionalFormatting>
  <conditionalFormatting sqref="AR42:AT43">
    <cfRule type="containsText" dxfId="209" priority="9" operator="containsText" text="Si">
      <formula>NOT(ISERROR(SEARCH("Si",AR42)))</formula>
    </cfRule>
    <cfRule type="containsText" dxfId="208" priority="10" operator="containsText" text="No">
      <formula>NOT(ISERROR(SEARCH("No",AR42)))</formula>
    </cfRule>
  </conditionalFormatting>
  <conditionalFormatting sqref="AR45:AT46">
    <cfRule type="containsText" dxfId="207" priority="7" operator="containsText" text="Si">
      <formula>NOT(ISERROR(SEARCH("Si",AR45)))</formula>
    </cfRule>
    <cfRule type="containsText" dxfId="206" priority="8" operator="containsText" text="No">
      <formula>NOT(ISERROR(SEARCH("No",AR45)))</formula>
    </cfRule>
  </conditionalFormatting>
  <conditionalFormatting sqref="AR48:AT49">
    <cfRule type="containsText" dxfId="205" priority="5" operator="containsText" text="Si">
      <formula>NOT(ISERROR(SEARCH("Si",AR48)))</formula>
    </cfRule>
    <cfRule type="containsText" dxfId="204" priority="6" operator="containsText" text="No">
      <formula>NOT(ISERROR(SEARCH("No",AR48)))</formula>
    </cfRule>
  </conditionalFormatting>
  <conditionalFormatting sqref="AR54:AT55">
    <cfRule type="containsText" dxfId="203" priority="3" operator="containsText" text="Si">
      <formula>NOT(ISERROR(SEARCH("Si",AR54)))</formula>
    </cfRule>
    <cfRule type="containsText" dxfId="202" priority="4" operator="containsText" text="No">
      <formula>NOT(ISERROR(SEARCH("No",AR54)))</formula>
    </cfRule>
  </conditionalFormatting>
  <conditionalFormatting sqref="AR57:AT58">
    <cfRule type="containsText" dxfId="201" priority="1" operator="containsText" text="Si">
      <formula>NOT(ISERROR(SEARCH("Si",AR57)))</formula>
    </cfRule>
    <cfRule type="containsText" dxfId="200" priority="2" operator="containsText" text="No">
      <formula>NOT(ISERROR(SEARCH("No",AR57)))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T12"/>
  <sheetViews>
    <sheetView view="pageBreakPreview" zoomScale="70" zoomScaleSheetLayoutView="70" workbookViewId="0">
      <selection activeCell="AK11" sqref="AK1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375"/>
      <c r="T8" s="50" t="s">
        <v>29</v>
      </c>
      <c r="U8" s="55" t="s">
        <v>14</v>
      </c>
      <c r="V8" s="54" t="s">
        <v>9</v>
      </c>
      <c r="W8" s="378" t="s">
        <v>198</v>
      </c>
      <c r="X8" s="100" t="s">
        <v>14</v>
      </c>
      <c r="Y8" s="56"/>
      <c r="Z8" s="379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376"/>
      <c r="X9" s="103" t="s">
        <v>11</v>
      </c>
      <c r="Y9" s="6"/>
      <c r="Z9" s="377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213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41626</v>
      </c>
      <c r="C11" s="11" t="s">
        <v>0</v>
      </c>
      <c r="D11" s="15">
        <v>10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4"/>
      <c r="M11" s="113">
        <v>0</v>
      </c>
      <c r="N11" s="15">
        <v>0</v>
      </c>
      <c r="O11" s="4"/>
      <c r="P11" s="114">
        <f>D11-(M11+N11)</f>
        <v>10</v>
      </c>
      <c r="Q11" s="4"/>
      <c r="R11" s="7" t="s">
        <v>59</v>
      </c>
      <c r="S11" s="115">
        <v>2</v>
      </c>
      <c r="T11" s="116">
        <v>30</v>
      </c>
      <c r="U11" s="50">
        <f>P11*T11</f>
        <v>300</v>
      </c>
      <c r="V11" s="4"/>
      <c r="W11" s="118">
        <v>0</v>
      </c>
      <c r="X11" s="119">
        <v>244</v>
      </c>
      <c r="Y11" s="120">
        <v>185</v>
      </c>
      <c r="Z11" s="118">
        <v>0</v>
      </c>
      <c r="AA11" s="118">
        <v>3</v>
      </c>
      <c r="AB11" s="3"/>
      <c r="AC11" s="29">
        <f>X11*S11</f>
        <v>488</v>
      </c>
      <c r="AD11" s="121">
        <v>6.9249999999999998</v>
      </c>
      <c r="AE11" s="15">
        <v>11.09</v>
      </c>
      <c r="AF11" s="15">
        <v>0</v>
      </c>
      <c r="AG11" s="121">
        <f>AD11+AF11</f>
        <v>6.9249999999999998</v>
      </c>
      <c r="AH11" s="122"/>
      <c r="AI11" s="124">
        <v>625</v>
      </c>
      <c r="AJ11" s="125">
        <f>AC11+AD11+AE11+AF11</f>
        <v>506.01499999999999</v>
      </c>
      <c r="AK11" s="125">
        <f>AI11-AJ11</f>
        <v>118.98500000000001</v>
      </c>
      <c r="AL11" s="3"/>
      <c r="AM11" s="29">
        <f>(X11/U11)*100</f>
        <v>81.333333333333329</v>
      </c>
      <c r="AN11" s="15" t="s">
        <v>134</v>
      </c>
      <c r="AO11" s="50">
        <f>(AD11/(AC11+AD11))*100</f>
        <v>1.3992018992776682</v>
      </c>
      <c r="AP11" s="15">
        <f>(AG11/AC11)*100</f>
        <v>1.4190573770491803</v>
      </c>
      <c r="AQ11" s="4"/>
      <c r="AR11" s="113" t="s">
        <v>52</v>
      </c>
      <c r="AS11" s="15" t="s">
        <v>52</v>
      </c>
      <c r="AT11" s="15" t="s">
        <v>138</v>
      </c>
    </row>
    <row r="12" spans="2:46" ht="16.5" thickBot="1">
      <c r="B12" s="14" t="s">
        <v>67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10</v>
      </c>
      <c r="Q12" s="4"/>
      <c r="R12" s="127"/>
      <c r="S12" s="129"/>
      <c r="T12" s="130"/>
      <c r="U12" s="150">
        <f>P12*T11</f>
        <v>300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81.333333333333329</v>
      </c>
      <c r="AN12" s="130"/>
      <c r="AO12" s="130"/>
      <c r="AP12" s="130"/>
      <c r="AQ12" s="131"/>
      <c r="AR12" s="127"/>
      <c r="AS12" s="126"/>
      <c r="AT12" s="126"/>
    </row>
  </sheetData>
  <mergeCells count="5">
    <mergeCell ref="F8:K8"/>
    <mergeCell ref="M8:N8"/>
    <mergeCell ref="AI8:AK8"/>
    <mergeCell ref="I2:Y2"/>
    <mergeCell ref="AR6:AT6"/>
  </mergeCells>
  <conditionalFormatting sqref="AR11:AT12">
    <cfRule type="containsText" dxfId="199" priority="23" operator="containsText" text="Si">
      <formula>NOT(ISERROR(SEARCH("Si",AR11)))</formula>
    </cfRule>
    <cfRule type="containsText" dxfId="198" priority="24" operator="containsText" text="No">
      <formula>NOT(ISERROR(SEARCH("No",AR11)))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T94"/>
  <sheetViews>
    <sheetView view="pageBreakPreview" zoomScale="85" zoomScaleSheetLayoutView="85" workbookViewId="0">
      <selection activeCell="B80" sqref="B8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7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380"/>
      <c r="T8" s="50" t="s">
        <v>29</v>
      </c>
      <c r="U8" s="55" t="s">
        <v>14</v>
      </c>
      <c r="V8" s="54" t="s">
        <v>9</v>
      </c>
      <c r="W8" s="383" t="s">
        <v>198</v>
      </c>
      <c r="X8" s="100" t="s">
        <v>14</v>
      </c>
      <c r="Y8" s="56"/>
      <c r="Z8" s="384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381"/>
      <c r="X9" s="103" t="s">
        <v>11</v>
      </c>
      <c r="Y9" s="6"/>
      <c r="Z9" s="382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213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41647</v>
      </c>
      <c r="C11" s="11" t="s">
        <v>0</v>
      </c>
      <c r="D11" s="15">
        <v>6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4"/>
      <c r="M11" s="113">
        <v>0</v>
      </c>
      <c r="N11" s="15">
        <v>0</v>
      </c>
      <c r="O11" s="4"/>
      <c r="P11" s="114">
        <f>D11-(M11+N11)</f>
        <v>6</v>
      </c>
      <c r="Q11" s="4"/>
      <c r="R11" s="7" t="s">
        <v>59</v>
      </c>
      <c r="S11" s="115">
        <v>2</v>
      </c>
      <c r="T11" s="116">
        <v>30</v>
      </c>
      <c r="U11" s="50">
        <f>P11*T11</f>
        <v>180</v>
      </c>
      <c r="V11" s="4"/>
      <c r="W11" s="118">
        <v>0</v>
      </c>
      <c r="X11" s="119">
        <v>122</v>
      </c>
      <c r="Y11" s="120">
        <v>185</v>
      </c>
      <c r="Z11" s="118">
        <v>0</v>
      </c>
      <c r="AA11" s="118">
        <v>0</v>
      </c>
      <c r="AB11" s="3"/>
      <c r="AC11" s="29">
        <f>X11*S11</f>
        <v>244</v>
      </c>
      <c r="AD11" s="121">
        <v>6.9249999999999998</v>
      </c>
      <c r="AE11" s="15">
        <v>11.09</v>
      </c>
      <c r="AF11" s="15">
        <v>0</v>
      </c>
      <c r="AG11" s="121">
        <f>AD11+AF11</f>
        <v>6.9249999999999998</v>
      </c>
      <c r="AH11" s="122"/>
      <c r="AI11" s="124">
        <v>118.99</v>
      </c>
      <c r="AJ11" s="125">
        <f>AC11+AD11+AE11+AF11</f>
        <v>262.01499999999999</v>
      </c>
      <c r="AK11" s="125">
        <f>AI11-AJ11</f>
        <v>-143.02499999999998</v>
      </c>
      <c r="AL11" s="3"/>
      <c r="AM11" s="29">
        <f>(X11/U11)*100</f>
        <v>67.777777777777786</v>
      </c>
      <c r="AN11" s="15" t="s">
        <v>134</v>
      </c>
      <c r="AO11" s="50">
        <f>(AD11/(AC11+AD11))*100</f>
        <v>2.7597887815084188</v>
      </c>
      <c r="AP11" s="15">
        <f>(AG11/AC11)*100</f>
        <v>2.8381147540983607</v>
      </c>
      <c r="AQ11" s="4"/>
      <c r="AR11" s="113" t="s">
        <v>52</v>
      </c>
      <c r="AS11" s="15" t="s">
        <v>52</v>
      </c>
      <c r="AT11" s="15" t="s">
        <v>138</v>
      </c>
    </row>
    <row r="12" spans="2:46" ht="16.5" thickBot="1">
      <c r="B12" s="14" t="s">
        <v>67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6</v>
      </c>
      <c r="Q12" s="4"/>
      <c r="R12" s="127"/>
      <c r="S12" s="129"/>
      <c r="T12" s="130"/>
      <c r="U12" s="150">
        <f>P12*T11</f>
        <v>180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67.777777777777786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customHeight="1">
      <c r="B14" s="29" t="s">
        <v>32</v>
      </c>
      <c r="C14" s="30" t="s">
        <v>1</v>
      </c>
      <c r="D14" s="31" t="s">
        <v>1</v>
      </c>
      <c r="E14" s="54"/>
      <c r="F14" s="609" t="s">
        <v>12</v>
      </c>
      <c r="G14" s="610"/>
      <c r="H14" s="610"/>
      <c r="I14" s="610"/>
      <c r="J14" s="610"/>
      <c r="K14" s="611"/>
      <c r="L14" s="15"/>
      <c r="M14" s="612" t="s">
        <v>33</v>
      </c>
      <c r="N14" s="613"/>
      <c r="O14" s="15"/>
      <c r="P14" s="50" t="s">
        <v>10</v>
      </c>
      <c r="Q14" s="54"/>
      <c r="R14" s="50" t="s">
        <v>122</v>
      </c>
      <c r="S14" s="380"/>
      <c r="T14" s="50" t="s">
        <v>29</v>
      </c>
      <c r="U14" s="55" t="s">
        <v>14</v>
      </c>
      <c r="V14" s="54" t="s">
        <v>9</v>
      </c>
      <c r="W14" s="383" t="s">
        <v>198</v>
      </c>
      <c r="X14" s="100" t="s">
        <v>14</v>
      </c>
      <c r="Y14" s="56"/>
      <c r="Z14" s="384" t="s">
        <v>113</v>
      </c>
      <c r="AA14" s="101" t="s">
        <v>43</v>
      </c>
      <c r="AB14" s="54"/>
      <c r="AC14" s="57" t="s">
        <v>38</v>
      </c>
      <c r="AD14" s="58"/>
      <c r="AE14" s="59"/>
      <c r="AF14" s="60"/>
      <c r="AG14" s="50" t="s">
        <v>11</v>
      </c>
      <c r="AH14" s="54"/>
      <c r="AI14" s="614" t="s">
        <v>39</v>
      </c>
      <c r="AJ14" s="615"/>
      <c r="AK14" s="616"/>
      <c r="AL14" s="54"/>
      <c r="AM14" s="102" t="s">
        <v>22</v>
      </c>
      <c r="AN14" s="55" t="s">
        <v>22</v>
      </c>
      <c r="AO14" s="50" t="s">
        <v>20</v>
      </c>
      <c r="AP14" s="50" t="s">
        <v>20</v>
      </c>
      <c r="AQ14" s="54"/>
      <c r="AR14" s="15" t="s">
        <v>22</v>
      </c>
      <c r="AS14" s="15" t="s">
        <v>9</v>
      </c>
      <c r="AT14" s="61" t="s">
        <v>9</v>
      </c>
    </row>
    <row r="15" spans="2:46" ht="16.5" customHeight="1" thickBot="1">
      <c r="B15" s="32" t="s">
        <v>9</v>
      </c>
      <c r="C15" s="25" t="s">
        <v>9</v>
      </c>
      <c r="D15" s="33" t="s">
        <v>10</v>
      </c>
      <c r="E15" s="3"/>
      <c r="F15" s="37" t="s">
        <v>3</v>
      </c>
      <c r="G15" s="37" t="s">
        <v>4</v>
      </c>
      <c r="H15" s="37" t="s">
        <v>5</v>
      </c>
      <c r="I15" s="37" t="s">
        <v>6</v>
      </c>
      <c r="J15" s="37" t="s">
        <v>8</v>
      </c>
      <c r="K15" s="37" t="s">
        <v>11</v>
      </c>
      <c r="L15" s="2"/>
      <c r="M15" s="38" t="s">
        <v>10</v>
      </c>
      <c r="N15" s="39" t="s">
        <v>116</v>
      </c>
      <c r="O15" s="1"/>
      <c r="P15" s="25" t="s">
        <v>2</v>
      </c>
      <c r="Q15" s="3"/>
      <c r="R15" s="25" t="s">
        <v>125</v>
      </c>
      <c r="S15" s="25" t="s">
        <v>34</v>
      </c>
      <c r="T15" s="25" t="s">
        <v>46</v>
      </c>
      <c r="U15" s="41" t="s">
        <v>16</v>
      </c>
      <c r="V15" s="3" t="s">
        <v>9</v>
      </c>
      <c r="W15" s="381"/>
      <c r="X15" s="103" t="s">
        <v>11</v>
      </c>
      <c r="Y15" s="6"/>
      <c r="Z15" s="382"/>
      <c r="AA15" s="104" t="s">
        <v>129</v>
      </c>
      <c r="AB15" s="3"/>
      <c r="AC15" s="24" t="s">
        <v>23</v>
      </c>
      <c r="AD15" s="46" t="s">
        <v>18</v>
      </c>
      <c r="AE15" s="24" t="s">
        <v>25</v>
      </c>
      <c r="AF15" s="24" t="s">
        <v>26</v>
      </c>
      <c r="AG15" s="25" t="s">
        <v>30</v>
      </c>
      <c r="AH15" s="16"/>
      <c r="AI15" s="26" t="s">
        <v>130</v>
      </c>
      <c r="AJ15" s="105" t="s">
        <v>214</v>
      </c>
      <c r="AK15" s="28"/>
      <c r="AL15" s="3"/>
      <c r="AM15" s="106" t="s">
        <v>14</v>
      </c>
      <c r="AN15" s="41" t="s">
        <v>14</v>
      </c>
      <c r="AO15" s="25" t="s">
        <v>27</v>
      </c>
      <c r="AP15" s="25" t="s">
        <v>28</v>
      </c>
      <c r="AQ15" s="3"/>
      <c r="AR15" s="2" t="s">
        <v>14</v>
      </c>
      <c r="AS15" s="2" t="s">
        <v>27</v>
      </c>
      <c r="AT15" s="62" t="s">
        <v>28</v>
      </c>
    </row>
    <row r="16" spans="2:46" ht="15.75" thickBot="1">
      <c r="B16" s="34"/>
      <c r="C16" s="35"/>
      <c r="D16" s="36" t="s">
        <v>9</v>
      </c>
      <c r="E16" s="52"/>
      <c r="F16" s="63"/>
      <c r="G16" s="63"/>
      <c r="H16" s="63"/>
      <c r="I16" s="63" t="s">
        <v>7</v>
      </c>
      <c r="J16" s="63"/>
      <c r="K16" s="63"/>
      <c r="L16" s="12"/>
      <c r="M16" s="51" t="s">
        <v>15</v>
      </c>
      <c r="N16" s="63" t="s">
        <v>132</v>
      </c>
      <c r="O16" s="12"/>
      <c r="P16" s="35" t="s">
        <v>9</v>
      </c>
      <c r="Q16" s="52"/>
      <c r="R16" s="35"/>
      <c r="S16" s="35"/>
      <c r="T16" s="35" t="s">
        <v>13</v>
      </c>
      <c r="U16" s="64" t="s">
        <v>17</v>
      </c>
      <c r="V16" s="52"/>
      <c r="W16" s="42" t="s">
        <v>19</v>
      </c>
      <c r="X16" s="65"/>
      <c r="Y16" s="52"/>
      <c r="Z16" s="43" t="s">
        <v>19</v>
      </c>
      <c r="AA16" s="44" t="s">
        <v>19</v>
      </c>
      <c r="AB16" s="66"/>
      <c r="AC16" s="35" t="s">
        <v>24</v>
      </c>
      <c r="AD16" s="67" t="s">
        <v>24</v>
      </c>
      <c r="AE16" s="35" t="s">
        <v>24</v>
      </c>
      <c r="AF16" s="35" t="s">
        <v>24</v>
      </c>
      <c r="AG16" s="35" t="s">
        <v>24</v>
      </c>
      <c r="AH16" s="52"/>
      <c r="AI16" s="71" t="s">
        <v>36</v>
      </c>
      <c r="AJ16" s="69" t="s">
        <v>35</v>
      </c>
      <c r="AK16" s="70" t="s">
        <v>37</v>
      </c>
      <c r="AL16" s="52"/>
      <c r="AM16" s="112" t="s">
        <v>20</v>
      </c>
      <c r="AN16" s="64" t="s">
        <v>20</v>
      </c>
      <c r="AO16" s="35"/>
      <c r="AP16" s="35"/>
      <c r="AQ16" s="52"/>
      <c r="AR16" s="72">
        <v>1</v>
      </c>
      <c r="AS16" s="73">
        <v>0</v>
      </c>
      <c r="AT16" s="53" t="s">
        <v>31</v>
      </c>
    </row>
    <row r="17" spans="2:46" ht="16.5" thickBot="1">
      <c r="B17" s="13">
        <v>41648</v>
      </c>
      <c r="C17" s="11" t="s">
        <v>0</v>
      </c>
      <c r="D17" s="15">
        <v>8</v>
      </c>
      <c r="E17" s="2"/>
      <c r="F17" s="7">
        <v>0.5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0.5</v>
      </c>
      <c r="L17" s="4"/>
      <c r="M17" s="113">
        <v>0</v>
      </c>
      <c r="N17" s="15">
        <v>0</v>
      </c>
      <c r="O17" s="4"/>
      <c r="P17" s="114">
        <f>D17-(M17+N17)</f>
        <v>8</v>
      </c>
      <c r="Q17" s="4"/>
      <c r="R17" s="7" t="s">
        <v>156</v>
      </c>
      <c r="S17" s="115">
        <v>4</v>
      </c>
      <c r="T17" s="116">
        <v>25</v>
      </c>
      <c r="U17" s="50">
        <f>P17*T17</f>
        <v>200</v>
      </c>
      <c r="V17" s="4"/>
      <c r="W17" s="118">
        <v>0</v>
      </c>
      <c r="X17" s="119">
        <v>163</v>
      </c>
      <c r="Y17" s="120">
        <v>185</v>
      </c>
      <c r="Z17" s="118">
        <v>0</v>
      </c>
      <c r="AA17" s="118">
        <v>1</v>
      </c>
      <c r="AB17" s="3"/>
      <c r="AC17" s="29">
        <f>X17*S17</f>
        <v>652</v>
      </c>
      <c r="AD17" s="121">
        <v>3.98</v>
      </c>
      <c r="AE17" s="15">
        <v>4.26</v>
      </c>
      <c r="AF17" s="15">
        <v>0</v>
      </c>
      <c r="AG17" s="121">
        <f>AD17+AF17</f>
        <v>3.98</v>
      </c>
      <c r="AH17" s="122"/>
      <c r="AI17" s="124">
        <v>720</v>
      </c>
      <c r="AJ17" s="125">
        <f>AC17+AD17+AE17+AF17</f>
        <v>660.24</v>
      </c>
      <c r="AK17" s="125">
        <f>AI17-AJ17</f>
        <v>59.759999999999991</v>
      </c>
      <c r="AL17" s="3"/>
      <c r="AM17" s="29">
        <f>(X17/U17)*100</f>
        <v>81.5</v>
      </c>
      <c r="AN17" s="15" t="s">
        <v>134</v>
      </c>
      <c r="AO17" s="50">
        <f>(AD17/(AC17+AD17))*100</f>
        <v>0.60672581481142718</v>
      </c>
      <c r="AP17" s="15">
        <f>(AG17/AC17)*100</f>
        <v>0.61042944785276065</v>
      </c>
      <c r="AQ17" s="4"/>
      <c r="AR17" s="113" t="s">
        <v>52</v>
      </c>
      <c r="AS17" s="15" t="s">
        <v>52</v>
      </c>
      <c r="AT17" s="15" t="s">
        <v>138</v>
      </c>
    </row>
    <row r="18" spans="2:46" ht="16.5" thickBot="1">
      <c r="B18" s="14" t="s">
        <v>67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7.5</v>
      </c>
      <c r="Q18" s="4"/>
      <c r="R18" s="127"/>
      <c r="S18" s="129"/>
      <c r="T18" s="130"/>
      <c r="U18" s="150">
        <f>P18*T17</f>
        <v>187.5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86.933333333333323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customHeight="1">
      <c r="B20" s="29" t="s">
        <v>32</v>
      </c>
      <c r="C20" s="30" t="s">
        <v>1</v>
      </c>
      <c r="D20" s="31" t="s">
        <v>1</v>
      </c>
      <c r="E20" s="54"/>
      <c r="F20" s="609" t="s">
        <v>12</v>
      </c>
      <c r="G20" s="610"/>
      <c r="H20" s="610"/>
      <c r="I20" s="610"/>
      <c r="J20" s="610"/>
      <c r="K20" s="611"/>
      <c r="L20" s="15"/>
      <c r="M20" s="612" t="s">
        <v>33</v>
      </c>
      <c r="N20" s="613"/>
      <c r="O20" s="15"/>
      <c r="P20" s="50" t="s">
        <v>10</v>
      </c>
      <c r="Q20" s="54"/>
      <c r="R20" s="50" t="s">
        <v>122</v>
      </c>
      <c r="S20" s="380"/>
      <c r="T20" s="50" t="s">
        <v>29</v>
      </c>
      <c r="U20" s="55" t="s">
        <v>14</v>
      </c>
      <c r="V20" s="54" t="s">
        <v>9</v>
      </c>
      <c r="W20" s="383" t="s">
        <v>198</v>
      </c>
      <c r="X20" s="100" t="s">
        <v>14</v>
      </c>
      <c r="Y20" s="56"/>
      <c r="Z20" s="384" t="s">
        <v>113</v>
      </c>
      <c r="AA20" s="101" t="s">
        <v>43</v>
      </c>
      <c r="AB20" s="54"/>
      <c r="AC20" s="57" t="s">
        <v>38</v>
      </c>
      <c r="AD20" s="58"/>
      <c r="AE20" s="59"/>
      <c r="AF20" s="60"/>
      <c r="AG20" s="50" t="s">
        <v>11</v>
      </c>
      <c r="AH20" s="54"/>
      <c r="AI20" s="614" t="s">
        <v>39</v>
      </c>
      <c r="AJ20" s="615"/>
      <c r="AK20" s="616"/>
      <c r="AL20" s="54"/>
      <c r="AM20" s="102" t="s">
        <v>22</v>
      </c>
      <c r="AN20" s="55" t="s">
        <v>22</v>
      </c>
      <c r="AO20" s="50" t="s">
        <v>20</v>
      </c>
      <c r="AP20" s="50" t="s">
        <v>20</v>
      </c>
      <c r="AQ20" s="54"/>
      <c r="AR20" s="15" t="s">
        <v>22</v>
      </c>
      <c r="AS20" s="15" t="s">
        <v>9</v>
      </c>
      <c r="AT20" s="61" t="s">
        <v>9</v>
      </c>
    </row>
    <row r="21" spans="2:46" ht="16.5" customHeight="1" thickBot="1">
      <c r="B21" s="32" t="s">
        <v>9</v>
      </c>
      <c r="C21" s="25" t="s">
        <v>9</v>
      </c>
      <c r="D21" s="33" t="s">
        <v>10</v>
      </c>
      <c r="E21" s="3"/>
      <c r="F21" s="37" t="s">
        <v>3</v>
      </c>
      <c r="G21" s="37" t="s">
        <v>4</v>
      </c>
      <c r="H21" s="37" t="s">
        <v>5</v>
      </c>
      <c r="I21" s="37" t="s">
        <v>6</v>
      </c>
      <c r="J21" s="37" t="s">
        <v>8</v>
      </c>
      <c r="K21" s="37" t="s">
        <v>11</v>
      </c>
      <c r="L21" s="2"/>
      <c r="M21" s="38" t="s">
        <v>10</v>
      </c>
      <c r="N21" s="39" t="s">
        <v>116</v>
      </c>
      <c r="O21" s="1"/>
      <c r="P21" s="25" t="s">
        <v>2</v>
      </c>
      <c r="Q21" s="3"/>
      <c r="R21" s="25" t="s">
        <v>125</v>
      </c>
      <c r="S21" s="25" t="s">
        <v>34</v>
      </c>
      <c r="T21" s="25" t="s">
        <v>46</v>
      </c>
      <c r="U21" s="41" t="s">
        <v>16</v>
      </c>
      <c r="V21" s="3" t="s">
        <v>9</v>
      </c>
      <c r="W21" s="381"/>
      <c r="X21" s="103" t="s">
        <v>11</v>
      </c>
      <c r="Y21" s="6"/>
      <c r="Z21" s="382"/>
      <c r="AA21" s="104" t="s">
        <v>129</v>
      </c>
      <c r="AB21" s="3"/>
      <c r="AC21" s="24" t="s">
        <v>23</v>
      </c>
      <c r="AD21" s="46" t="s">
        <v>18</v>
      </c>
      <c r="AE21" s="24" t="s">
        <v>25</v>
      </c>
      <c r="AF21" s="24" t="s">
        <v>26</v>
      </c>
      <c r="AG21" s="25" t="s">
        <v>30</v>
      </c>
      <c r="AH21" s="16"/>
      <c r="AI21" s="26" t="s">
        <v>130</v>
      </c>
      <c r="AJ21" s="105" t="s">
        <v>215</v>
      </c>
      <c r="AK21" s="28"/>
      <c r="AL21" s="3"/>
      <c r="AM21" s="106" t="s">
        <v>14</v>
      </c>
      <c r="AN21" s="41" t="s">
        <v>14</v>
      </c>
      <c r="AO21" s="25" t="s">
        <v>27</v>
      </c>
      <c r="AP21" s="25" t="s">
        <v>28</v>
      </c>
      <c r="AQ21" s="3"/>
      <c r="AR21" s="2" t="s">
        <v>14</v>
      </c>
      <c r="AS21" s="2" t="s">
        <v>27</v>
      </c>
      <c r="AT21" s="62" t="s">
        <v>28</v>
      </c>
    </row>
    <row r="22" spans="2:46" ht="15.75" thickBot="1">
      <c r="B22" s="34"/>
      <c r="C22" s="35"/>
      <c r="D22" s="36" t="s">
        <v>9</v>
      </c>
      <c r="E22" s="52"/>
      <c r="F22" s="63"/>
      <c r="G22" s="63"/>
      <c r="H22" s="63"/>
      <c r="I22" s="63" t="s">
        <v>7</v>
      </c>
      <c r="J22" s="63"/>
      <c r="K22" s="63"/>
      <c r="L22" s="12"/>
      <c r="M22" s="51" t="s">
        <v>15</v>
      </c>
      <c r="N22" s="63" t="s">
        <v>132</v>
      </c>
      <c r="O22" s="12"/>
      <c r="P22" s="35" t="s">
        <v>9</v>
      </c>
      <c r="Q22" s="52"/>
      <c r="R22" s="35"/>
      <c r="S22" s="35"/>
      <c r="T22" s="35" t="s">
        <v>13</v>
      </c>
      <c r="U22" s="64" t="s">
        <v>17</v>
      </c>
      <c r="V22" s="52"/>
      <c r="W22" s="42" t="s">
        <v>19</v>
      </c>
      <c r="X22" s="65"/>
      <c r="Y22" s="52"/>
      <c r="Z22" s="43" t="s">
        <v>19</v>
      </c>
      <c r="AA22" s="44" t="s">
        <v>19</v>
      </c>
      <c r="AB22" s="66"/>
      <c r="AC22" s="35" t="s">
        <v>24</v>
      </c>
      <c r="AD22" s="67" t="s">
        <v>24</v>
      </c>
      <c r="AE22" s="35" t="s">
        <v>24</v>
      </c>
      <c r="AF22" s="35" t="s">
        <v>24</v>
      </c>
      <c r="AG22" s="35" t="s">
        <v>24</v>
      </c>
      <c r="AH22" s="52"/>
      <c r="AI22" s="71" t="s">
        <v>36</v>
      </c>
      <c r="AJ22" s="69" t="s">
        <v>35</v>
      </c>
      <c r="AK22" s="70" t="s">
        <v>37</v>
      </c>
      <c r="AL22" s="52"/>
      <c r="AM22" s="112" t="s">
        <v>20</v>
      </c>
      <c r="AN22" s="64" t="s">
        <v>20</v>
      </c>
      <c r="AO22" s="35"/>
      <c r="AP22" s="35"/>
      <c r="AQ22" s="52"/>
      <c r="AR22" s="72">
        <v>1</v>
      </c>
      <c r="AS22" s="73">
        <v>0</v>
      </c>
      <c r="AT22" s="53" t="s">
        <v>31</v>
      </c>
    </row>
    <row r="23" spans="2:46" ht="16.5" thickBot="1">
      <c r="B23" s="13">
        <v>41649</v>
      </c>
      <c r="C23" s="11" t="s">
        <v>0</v>
      </c>
      <c r="D23" s="15">
        <v>8</v>
      </c>
      <c r="E23" s="2"/>
      <c r="F23" s="7">
        <v>0.5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0.5</v>
      </c>
      <c r="L23" s="4"/>
      <c r="M23" s="113">
        <v>0</v>
      </c>
      <c r="N23" s="15">
        <v>0</v>
      </c>
      <c r="O23" s="4"/>
      <c r="P23" s="114">
        <f>D23-(M23+N23)</f>
        <v>8</v>
      </c>
      <c r="Q23" s="4"/>
      <c r="R23" s="7" t="s">
        <v>156</v>
      </c>
      <c r="S23" s="115">
        <v>4</v>
      </c>
      <c r="T23" s="116">
        <v>25</v>
      </c>
      <c r="U23" s="50">
        <f>P23*T23</f>
        <v>200</v>
      </c>
      <c r="V23" s="4"/>
      <c r="W23" s="118">
        <v>0</v>
      </c>
      <c r="X23" s="119">
        <v>186</v>
      </c>
      <c r="Y23" s="120">
        <v>185</v>
      </c>
      <c r="Z23" s="118">
        <v>0</v>
      </c>
      <c r="AA23" s="118">
        <v>2</v>
      </c>
      <c r="AB23" s="3"/>
      <c r="AC23" s="29">
        <f>X23*S23</f>
        <v>744</v>
      </c>
      <c r="AD23" s="121">
        <v>6.69</v>
      </c>
      <c r="AE23" s="15">
        <v>4.26</v>
      </c>
      <c r="AF23" s="15">
        <v>0</v>
      </c>
      <c r="AG23" s="121">
        <f>AD23+AF23</f>
        <v>6.69</v>
      </c>
      <c r="AH23" s="122"/>
      <c r="AI23" s="124">
        <v>720</v>
      </c>
      <c r="AJ23" s="125">
        <f>AC23+AD23+AE23+AF23</f>
        <v>754.95</v>
      </c>
      <c r="AK23" s="125">
        <f>AI23-AJ23</f>
        <v>-34.950000000000045</v>
      </c>
      <c r="AL23" s="3"/>
      <c r="AM23" s="29">
        <f>(X23/U23)*100</f>
        <v>93</v>
      </c>
      <c r="AN23" s="15" t="s">
        <v>134</v>
      </c>
      <c r="AO23" s="50">
        <f>(AD23/(AC23+AD23))*100</f>
        <v>0.89118011429484867</v>
      </c>
      <c r="AP23" s="15">
        <f>(AG23/AC23)*100</f>
        <v>0.89919354838709686</v>
      </c>
      <c r="AQ23" s="4"/>
      <c r="AR23" s="113" t="s">
        <v>52</v>
      </c>
      <c r="AS23" s="15" t="s">
        <v>52</v>
      </c>
      <c r="AT23" s="15" t="s">
        <v>138</v>
      </c>
    </row>
    <row r="24" spans="2:46" ht="16.5" thickBot="1">
      <c r="B24" s="14" t="s">
        <v>154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7.5</v>
      </c>
      <c r="Q24" s="4"/>
      <c r="R24" s="127"/>
      <c r="S24" s="129"/>
      <c r="T24" s="130"/>
      <c r="U24" s="150">
        <f>P24*T23</f>
        <v>187.5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99.2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customHeight="1">
      <c r="B26" s="29" t="s">
        <v>32</v>
      </c>
      <c r="C26" s="30" t="s">
        <v>1</v>
      </c>
      <c r="D26" s="31" t="s">
        <v>1</v>
      </c>
      <c r="E26" s="54"/>
      <c r="F26" s="609" t="s">
        <v>12</v>
      </c>
      <c r="G26" s="610"/>
      <c r="H26" s="610"/>
      <c r="I26" s="610"/>
      <c r="J26" s="610"/>
      <c r="K26" s="611"/>
      <c r="L26" s="15"/>
      <c r="M26" s="612" t="s">
        <v>33</v>
      </c>
      <c r="N26" s="613"/>
      <c r="O26" s="15"/>
      <c r="P26" s="50" t="s">
        <v>10</v>
      </c>
      <c r="Q26" s="54"/>
      <c r="R26" s="50" t="s">
        <v>122</v>
      </c>
      <c r="S26" s="385"/>
      <c r="T26" s="50" t="s">
        <v>29</v>
      </c>
      <c r="U26" s="55" t="s">
        <v>14</v>
      </c>
      <c r="V26" s="54" t="s">
        <v>9</v>
      </c>
      <c r="W26" s="388" t="s">
        <v>198</v>
      </c>
      <c r="X26" s="100" t="s">
        <v>14</v>
      </c>
      <c r="Y26" s="56"/>
      <c r="Z26" s="389" t="s">
        <v>113</v>
      </c>
      <c r="AA26" s="101" t="s">
        <v>43</v>
      </c>
      <c r="AB26" s="54"/>
      <c r="AC26" s="57" t="s">
        <v>38</v>
      </c>
      <c r="AD26" s="58"/>
      <c r="AE26" s="59"/>
      <c r="AF26" s="60"/>
      <c r="AG26" s="50" t="s">
        <v>11</v>
      </c>
      <c r="AH26" s="54"/>
      <c r="AI26" s="614" t="s">
        <v>39</v>
      </c>
      <c r="AJ26" s="615"/>
      <c r="AK26" s="616"/>
      <c r="AL26" s="54"/>
      <c r="AM26" s="102" t="s">
        <v>22</v>
      </c>
      <c r="AN26" s="55" t="s">
        <v>22</v>
      </c>
      <c r="AO26" s="50" t="s">
        <v>20</v>
      </c>
      <c r="AP26" s="50" t="s">
        <v>20</v>
      </c>
      <c r="AQ26" s="54"/>
      <c r="AR26" s="15" t="s">
        <v>22</v>
      </c>
      <c r="AS26" s="15" t="s">
        <v>9</v>
      </c>
      <c r="AT26" s="61" t="s">
        <v>9</v>
      </c>
    </row>
    <row r="27" spans="2:46" ht="16.5" customHeight="1" thickBot="1">
      <c r="B27" s="32" t="s">
        <v>9</v>
      </c>
      <c r="C27" s="25" t="s">
        <v>9</v>
      </c>
      <c r="D27" s="33" t="s">
        <v>10</v>
      </c>
      <c r="E27" s="3"/>
      <c r="F27" s="37" t="s">
        <v>3</v>
      </c>
      <c r="G27" s="37" t="s">
        <v>4</v>
      </c>
      <c r="H27" s="37" t="s">
        <v>5</v>
      </c>
      <c r="I27" s="37" t="s">
        <v>6</v>
      </c>
      <c r="J27" s="37" t="s">
        <v>8</v>
      </c>
      <c r="K27" s="37" t="s">
        <v>11</v>
      </c>
      <c r="L27" s="2"/>
      <c r="M27" s="38" t="s">
        <v>10</v>
      </c>
      <c r="N27" s="39" t="s">
        <v>116</v>
      </c>
      <c r="O27" s="1"/>
      <c r="P27" s="25" t="s">
        <v>2</v>
      </c>
      <c r="Q27" s="3"/>
      <c r="R27" s="25" t="s">
        <v>125</v>
      </c>
      <c r="S27" s="25" t="s">
        <v>34</v>
      </c>
      <c r="T27" s="25" t="s">
        <v>46</v>
      </c>
      <c r="U27" s="41" t="s">
        <v>16</v>
      </c>
      <c r="V27" s="3" t="s">
        <v>9</v>
      </c>
      <c r="W27" s="386"/>
      <c r="X27" s="103" t="s">
        <v>11</v>
      </c>
      <c r="Y27" s="6"/>
      <c r="Z27" s="387"/>
      <c r="AA27" s="104" t="s">
        <v>129</v>
      </c>
      <c r="AB27" s="3"/>
      <c r="AC27" s="24" t="s">
        <v>23</v>
      </c>
      <c r="AD27" s="46" t="s">
        <v>18</v>
      </c>
      <c r="AE27" s="24" t="s">
        <v>25</v>
      </c>
      <c r="AF27" s="24" t="s">
        <v>26</v>
      </c>
      <c r="AG27" s="25" t="s">
        <v>30</v>
      </c>
      <c r="AH27" s="16"/>
      <c r="AI27" s="26" t="s">
        <v>130</v>
      </c>
      <c r="AJ27" s="105" t="s">
        <v>216</v>
      </c>
      <c r="AK27" s="28"/>
      <c r="AL27" s="3"/>
      <c r="AM27" s="106" t="s">
        <v>14</v>
      </c>
      <c r="AN27" s="41" t="s">
        <v>14</v>
      </c>
      <c r="AO27" s="25" t="s">
        <v>27</v>
      </c>
      <c r="AP27" s="25" t="s">
        <v>28</v>
      </c>
      <c r="AQ27" s="3"/>
      <c r="AR27" s="2" t="s">
        <v>14</v>
      </c>
      <c r="AS27" s="2" t="s">
        <v>27</v>
      </c>
      <c r="AT27" s="62" t="s">
        <v>28</v>
      </c>
    </row>
    <row r="28" spans="2:46" ht="15.75" thickBot="1">
      <c r="B28" s="34"/>
      <c r="C28" s="35"/>
      <c r="D28" s="36" t="s">
        <v>9</v>
      </c>
      <c r="E28" s="52"/>
      <c r="F28" s="63"/>
      <c r="G28" s="63"/>
      <c r="H28" s="63"/>
      <c r="I28" s="63" t="s">
        <v>7</v>
      </c>
      <c r="J28" s="63"/>
      <c r="K28" s="63"/>
      <c r="L28" s="12"/>
      <c r="M28" s="51" t="s">
        <v>15</v>
      </c>
      <c r="N28" s="63" t="s">
        <v>132</v>
      </c>
      <c r="O28" s="12"/>
      <c r="P28" s="35" t="s">
        <v>9</v>
      </c>
      <c r="Q28" s="52"/>
      <c r="R28" s="35"/>
      <c r="S28" s="35"/>
      <c r="T28" s="35" t="s">
        <v>13</v>
      </c>
      <c r="U28" s="64" t="s">
        <v>17</v>
      </c>
      <c r="V28" s="52"/>
      <c r="W28" s="42" t="s">
        <v>19</v>
      </c>
      <c r="X28" s="65"/>
      <c r="Y28" s="52"/>
      <c r="Z28" s="43" t="s">
        <v>19</v>
      </c>
      <c r="AA28" s="44" t="s">
        <v>19</v>
      </c>
      <c r="AB28" s="66"/>
      <c r="AC28" s="35" t="s">
        <v>24</v>
      </c>
      <c r="AD28" s="67" t="s">
        <v>24</v>
      </c>
      <c r="AE28" s="35" t="s">
        <v>24</v>
      </c>
      <c r="AF28" s="35" t="s">
        <v>24</v>
      </c>
      <c r="AG28" s="35" t="s">
        <v>24</v>
      </c>
      <c r="AH28" s="52"/>
      <c r="AI28" s="71" t="s">
        <v>36</v>
      </c>
      <c r="AJ28" s="69" t="s">
        <v>35</v>
      </c>
      <c r="AK28" s="70" t="s">
        <v>37</v>
      </c>
      <c r="AL28" s="52"/>
      <c r="AM28" s="112" t="s">
        <v>20</v>
      </c>
      <c r="AN28" s="64" t="s">
        <v>20</v>
      </c>
      <c r="AO28" s="35"/>
      <c r="AP28" s="35"/>
      <c r="AQ28" s="52"/>
      <c r="AR28" s="72">
        <v>1</v>
      </c>
      <c r="AS28" s="73">
        <v>0</v>
      </c>
      <c r="AT28" s="53" t="s">
        <v>31</v>
      </c>
    </row>
    <row r="29" spans="2:46" ht="16.5" thickBot="1">
      <c r="B29" s="13">
        <v>41652</v>
      </c>
      <c r="C29" s="11" t="s">
        <v>0</v>
      </c>
      <c r="D29" s="15">
        <v>8</v>
      </c>
      <c r="E29" s="2"/>
      <c r="F29" s="7">
        <v>5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5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156</v>
      </c>
      <c r="S29" s="115">
        <v>4</v>
      </c>
      <c r="T29" s="116">
        <v>25</v>
      </c>
      <c r="U29" s="50">
        <f>P29*T29</f>
        <v>200</v>
      </c>
      <c r="V29" s="4"/>
      <c r="W29" s="118">
        <v>0</v>
      </c>
      <c r="X29" s="119">
        <v>70</v>
      </c>
      <c r="Y29" s="120">
        <v>185</v>
      </c>
      <c r="Z29" s="118">
        <v>0</v>
      </c>
      <c r="AA29" s="118">
        <v>0</v>
      </c>
      <c r="AB29" s="3"/>
      <c r="AC29" s="29">
        <f>X29*S29</f>
        <v>280</v>
      </c>
      <c r="AD29" s="121">
        <v>3</v>
      </c>
      <c r="AE29" s="15">
        <v>0.7</v>
      </c>
      <c r="AF29" s="15">
        <v>0</v>
      </c>
      <c r="AG29" s="121">
        <f>AD29+AF29</f>
        <v>3</v>
      </c>
      <c r="AH29" s="122"/>
      <c r="AI29" s="124">
        <v>720</v>
      </c>
      <c r="AJ29" s="125">
        <f>AC29+AD29+AE29+AF29</f>
        <v>283.7</v>
      </c>
      <c r="AK29" s="125">
        <f>AI29-AJ29</f>
        <v>436.3</v>
      </c>
      <c r="AL29" s="3"/>
      <c r="AM29" s="29">
        <f>(X29/U29)*100</f>
        <v>35</v>
      </c>
      <c r="AN29" s="15" t="s">
        <v>134</v>
      </c>
      <c r="AO29" s="50">
        <f>(AD29/(AC29+AD29))*100</f>
        <v>1.0600706713780919</v>
      </c>
      <c r="AP29" s="15">
        <f>(AG29/AC29)*100</f>
        <v>1.0714285714285714</v>
      </c>
      <c r="AQ29" s="4"/>
      <c r="AR29" s="113" t="s">
        <v>52</v>
      </c>
      <c r="AS29" s="15" t="s">
        <v>52</v>
      </c>
      <c r="AT29" s="15" t="s">
        <v>138</v>
      </c>
    </row>
    <row r="30" spans="2:46" ht="16.5" thickBot="1">
      <c r="B30" s="14" t="s">
        <v>217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3</v>
      </c>
      <c r="Q30" s="4"/>
      <c r="R30" s="127"/>
      <c r="S30" s="129"/>
      <c r="T30" s="130"/>
      <c r="U30" s="150">
        <f>P30*T29</f>
        <v>75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93.333333333333329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41653</v>
      </c>
      <c r="C32" s="11" t="s">
        <v>0</v>
      </c>
      <c r="D32" s="15">
        <v>8</v>
      </c>
      <c r="E32" s="2"/>
      <c r="F32" s="7">
        <v>0.5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0.5</v>
      </c>
      <c r="L32" s="4"/>
      <c r="M32" s="113">
        <v>0</v>
      </c>
      <c r="N32" s="15">
        <v>0</v>
      </c>
      <c r="O32" s="4"/>
      <c r="P32" s="114">
        <f>D32-(M32+N32)</f>
        <v>8</v>
      </c>
      <c r="Q32" s="4"/>
      <c r="R32" s="7" t="s">
        <v>156</v>
      </c>
      <c r="S32" s="115">
        <v>4</v>
      </c>
      <c r="T32" s="116">
        <v>25</v>
      </c>
      <c r="U32" s="50">
        <f>P32*T32</f>
        <v>200</v>
      </c>
      <c r="V32" s="4"/>
      <c r="W32" s="118">
        <v>0</v>
      </c>
      <c r="X32" s="119">
        <v>172</v>
      </c>
      <c r="Y32" s="120">
        <v>185</v>
      </c>
      <c r="Z32" s="118">
        <v>0</v>
      </c>
      <c r="AA32" s="118">
        <v>2</v>
      </c>
      <c r="AB32" s="3"/>
      <c r="AC32" s="29">
        <f>X32*S32</f>
        <v>688</v>
      </c>
      <c r="AD32" s="121">
        <v>8</v>
      </c>
      <c r="AE32" s="15">
        <v>0.7</v>
      </c>
      <c r="AF32" s="15">
        <v>0</v>
      </c>
      <c r="AG32" s="121">
        <f>AD32+AF32</f>
        <v>8</v>
      </c>
      <c r="AH32" s="122"/>
      <c r="AI32" s="124">
        <f>AK29</f>
        <v>436.3</v>
      </c>
      <c r="AJ32" s="125">
        <f>AC32+AD32+AE32+AF32</f>
        <v>696.7</v>
      </c>
      <c r="AK32" s="125">
        <f>AI32-AJ32</f>
        <v>-260.40000000000003</v>
      </c>
      <c r="AL32" s="3"/>
      <c r="AM32" s="29">
        <f>(X32/U32)*100</f>
        <v>86</v>
      </c>
      <c r="AN32" s="15" t="s">
        <v>134</v>
      </c>
      <c r="AO32" s="50">
        <f>(AD32/(AC32+AD32))*100</f>
        <v>1.1494252873563218</v>
      </c>
      <c r="AP32" s="15">
        <f>(AG32/AC32)*100</f>
        <v>1.1627906976744187</v>
      </c>
      <c r="AQ32" s="4"/>
      <c r="AR32" s="113" t="s">
        <v>52</v>
      </c>
      <c r="AS32" s="15" t="s">
        <v>52</v>
      </c>
      <c r="AT32" s="15" t="s">
        <v>138</v>
      </c>
    </row>
    <row r="33" spans="2:46" ht="16.5" thickBot="1">
      <c r="B33" s="14" t="s">
        <v>217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7.5</v>
      </c>
      <c r="Q33" s="4"/>
      <c r="R33" s="127"/>
      <c r="S33" s="129"/>
      <c r="T33" s="130"/>
      <c r="U33" s="150">
        <f>P33*T32</f>
        <v>187.5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91.733333333333334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customHeight="1">
      <c r="B35" s="29" t="s">
        <v>32</v>
      </c>
      <c r="C35" s="30" t="s">
        <v>1</v>
      </c>
      <c r="D35" s="31" t="s">
        <v>1</v>
      </c>
      <c r="E35" s="54"/>
      <c r="F35" s="609" t="s">
        <v>12</v>
      </c>
      <c r="G35" s="610"/>
      <c r="H35" s="610"/>
      <c r="I35" s="610"/>
      <c r="J35" s="610"/>
      <c r="K35" s="611"/>
      <c r="L35" s="15"/>
      <c r="M35" s="612" t="s">
        <v>33</v>
      </c>
      <c r="N35" s="613"/>
      <c r="O35" s="15"/>
      <c r="P35" s="50" t="s">
        <v>10</v>
      </c>
      <c r="Q35" s="54"/>
      <c r="R35" s="50" t="s">
        <v>122</v>
      </c>
      <c r="S35" s="390"/>
      <c r="T35" s="50" t="s">
        <v>29</v>
      </c>
      <c r="U35" s="55" t="s">
        <v>14</v>
      </c>
      <c r="V35" s="54" t="s">
        <v>9</v>
      </c>
      <c r="W35" s="393" t="s">
        <v>198</v>
      </c>
      <c r="X35" s="100" t="s">
        <v>14</v>
      </c>
      <c r="Y35" s="56"/>
      <c r="Z35" s="394" t="s">
        <v>113</v>
      </c>
      <c r="AA35" s="101" t="s">
        <v>43</v>
      </c>
      <c r="AB35" s="54"/>
      <c r="AC35" s="57" t="s">
        <v>38</v>
      </c>
      <c r="AD35" s="58"/>
      <c r="AE35" s="59"/>
      <c r="AF35" s="60"/>
      <c r="AG35" s="50" t="s">
        <v>11</v>
      </c>
      <c r="AH35" s="54"/>
      <c r="AI35" s="614" t="s">
        <v>39</v>
      </c>
      <c r="AJ35" s="615"/>
      <c r="AK35" s="616"/>
      <c r="AL35" s="54"/>
      <c r="AM35" s="102" t="s">
        <v>22</v>
      </c>
      <c r="AN35" s="55" t="s">
        <v>22</v>
      </c>
      <c r="AO35" s="50" t="s">
        <v>20</v>
      </c>
      <c r="AP35" s="50" t="s">
        <v>20</v>
      </c>
      <c r="AQ35" s="54"/>
      <c r="AR35" s="15" t="s">
        <v>22</v>
      </c>
      <c r="AS35" s="15" t="s">
        <v>9</v>
      </c>
      <c r="AT35" s="61" t="s">
        <v>9</v>
      </c>
    </row>
    <row r="36" spans="2:46" ht="16.5" customHeight="1" thickBot="1">
      <c r="B36" s="32" t="s">
        <v>9</v>
      </c>
      <c r="C36" s="25" t="s">
        <v>9</v>
      </c>
      <c r="D36" s="33" t="s">
        <v>10</v>
      </c>
      <c r="E36" s="3"/>
      <c r="F36" s="37" t="s">
        <v>3</v>
      </c>
      <c r="G36" s="37" t="s">
        <v>4</v>
      </c>
      <c r="H36" s="37" t="s">
        <v>5</v>
      </c>
      <c r="I36" s="37" t="s">
        <v>6</v>
      </c>
      <c r="J36" s="37" t="s">
        <v>8</v>
      </c>
      <c r="K36" s="37" t="s">
        <v>11</v>
      </c>
      <c r="L36" s="2"/>
      <c r="M36" s="38" t="s">
        <v>10</v>
      </c>
      <c r="N36" s="39" t="s">
        <v>116</v>
      </c>
      <c r="O36" s="1"/>
      <c r="P36" s="25" t="s">
        <v>2</v>
      </c>
      <c r="Q36" s="3"/>
      <c r="R36" s="25" t="s">
        <v>125</v>
      </c>
      <c r="S36" s="25" t="s">
        <v>34</v>
      </c>
      <c r="T36" s="25" t="s">
        <v>46</v>
      </c>
      <c r="U36" s="41" t="s">
        <v>16</v>
      </c>
      <c r="V36" s="3" t="s">
        <v>9</v>
      </c>
      <c r="W36" s="391"/>
      <c r="X36" s="103" t="s">
        <v>11</v>
      </c>
      <c r="Y36" s="6"/>
      <c r="Z36" s="392"/>
      <c r="AA36" s="104" t="s">
        <v>129</v>
      </c>
      <c r="AB36" s="3"/>
      <c r="AC36" s="24" t="s">
        <v>23</v>
      </c>
      <c r="AD36" s="46" t="s">
        <v>18</v>
      </c>
      <c r="AE36" s="24" t="s">
        <v>25</v>
      </c>
      <c r="AF36" s="24" t="s">
        <v>26</v>
      </c>
      <c r="AG36" s="25" t="s">
        <v>30</v>
      </c>
      <c r="AH36" s="16"/>
      <c r="AI36" s="26" t="s">
        <v>130</v>
      </c>
      <c r="AJ36" s="105" t="s">
        <v>226</v>
      </c>
      <c r="AK36" s="28"/>
      <c r="AL36" s="3"/>
      <c r="AM36" s="106" t="s">
        <v>14</v>
      </c>
      <c r="AN36" s="41" t="s">
        <v>14</v>
      </c>
      <c r="AO36" s="25" t="s">
        <v>27</v>
      </c>
      <c r="AP36" s="25" t="s">
        <v>28</v>
      </c>
      <c r="AQ36" s="3"/>
      <c r="AR36" s="2" t="s">
        <v>14</v>
      </c>
      <c r="AS36" s="2" t="s">
        <v>27</v>
      </c>
      <c r="AT36" s="62" t="s">
        <v>28</v>
      </c>
    </row>
    <row r="37" spans="2:46" ht="15.75" thickBot="1">
      <c r="B37" s="34"/>
      <c r="C37" s="35"/>
      <c r="D37" s="36" t="s">
        <v>9</v>
      </c>
      <c r="E37" s="52"/>
      <c r="F37" s="63"/>
      <c r="G37" s="63"/>
      <c r="H37" s="63"/>
      <c r="I37" s="63" t="s">
        <v>7</v>
      </c>
      <c r="J37" s="63"/>
      <c r="K37" s="63"/>
      <c r="L37" s="12"/>
      <c r="M37" s="51" t="s">
        <v>15</v>
      </c>
      <c r="N37" s="63" t="s">
        <v>132</v>
      </c>
      <c r="O37" s="12"/>
      <c r="P37" s="35" t="s">
        <v>9</v>
      </c>
      <c r="Q37" s="52"/>
      <c r="R37" s="35"/>
      <c r="S37" s="35"/>
      <c r="T37" s="35" t="s">
        <v>13</v>
      </c>
      <c r="U37" s="64" t="s">
        <v>17</v>
      </c>
      <c r="V37" s="52"/>
      <c r="W37" s="42" t="s">
        <v>19</v>
      </c>
      <c r="X37" s="65"/>
      <c r="Y37" s="52"/>
      <c r="Z37" s="43" t="s">
        <v>19</v>
      </c>
      <c r="AA37" s="44" t="s">
        <v>19</v>
      </c>
      <c r="AB37" s="66"/>
      <c r="AC37" s="35" t="s">
        <v>24</v>
      </c>
      <c r="AD37" s="67" t="s">
        <v>24</v>
      </c>
      <c r="AE37" s="35" t="s">
        <v>24</v>
      </c>
      <c r="AF37" s="35" t="s">
        <v>24</v>
      </c>
      <c r="AG37" s="35" t="s">
        <v>24</v>
      </c>
      <c r="AH37" s="52"/>
      <c r="AI37" s="71" t="s">
        <v>36</v>
      </c>
      <c r="AJ37" s="69" t="s">
        <v>35</v>
      </c>
      <c r="AK37" s="70" t="s">
        <v>37</v>
      </c>
      <c r="AL37" s="52"/>
      <c r="AM37" s="112" t="s">
        <v>20</v>
      </c>
      <c r="AN37" s="64" t="s">
        <v>20</v>
      </c>
      <c r="AO37" s="35"/>
      <c r="AP37" s="35"/>
      <c r="AQ37" s="52"/>
      <c r="AR37" s="72">
        <v>1</v>
      </c>
      <c r="AS37" s="73">
        <v>0</v>
      </c>
      <c r="AT37" s="53" t="s">
        <v>31</v>
      </c>
    </row>
    <row r="38" spans="2:46" ht="16.5" thickBot="1">
      <c r="B38" s="13">
        <v>41654</v>
      </c>
      <c r="C38" s="11" t="s">
        <v>0</v>
      </c>
      <c r="D38" s="15">
        <v>8</v>
      </c>
      <c r="E38" s="2"/>
      <c r="F38" s="7">
        <v>1.5</v>
      </c>
      <c r="G38" s="7">
        <v>0</v>
      </c>
      <c r="H38" s="7">
        <v>0.5</v>
      </c>
      <c r="I38" s="7">
        <v>0</v>
      </c>
      <c r="J38" s="7">
        <v>0</v>
      </c>
      <c r="K38" s="7">
        <f>SUM(F38:J38)</f>
        <v>2</v>
      </c>
      <c r="L38" s="4"/>
      <c r="M38" s="113">
        <v>0</v>
      </c>
      <c r="N38" s="15">
        <v>0</v>
      </c>
      <c r="O38" s="4"/>
      <c r="P38" s="114">
        <f>D38-(M38+N38)</f>
        <v>8</v>
      </c>
      <c r="Q38" s="4"/>
      <c r="R38" s="7" t="s">
        <v>156</v>
      </c>
      <c r="S38" s="115">
        <v>4</v>
      </c>
      <c r="T38" s="116">
        <v>25</v>
      </c>
      <c r="U38" s="50">
        <f>P38*T38</f>
        <v>200</v>
      </c>
      <c r="V38" s="4"/>
      <c r="W38" s="118">
        <v>0</v>
      </c>
      <c r="X38" s="119">
        <v>144</v>
      </c>
      <c r="Y38" s="120">
        <v>185</v>
      </c>
      <c r="Z38" s="118">
        <v>0</v>
      </c>
      <c r="AA38" s="118">
        <v>5</v>
      </c>
      <c r="AB38" s="3"/>
      <c r="AC38" s="29">
        <f>X38*S38</f>
        <v>576</v>
      </c>
      <c r="AD38" s="121">
        <v>21</v>
      </c>
      <c r="AE38" s="15">
        <v>0.6</v>
      </c>
      <c r="AF38" s="15">
        <v>0</v>
      </c>
      <c r="AG38" s="121">
        <f>AD38+AF38</f>
        <v>21</v>
      </c>
      <c r="AH38" s="122"/>
      <c r="AI38" s="124">
        <v>632</v>
      </c>
      <c r="AJ38" s="125">
        <f>AC38+AD38+AE38+AF38</f>
        <v>597.6</v>
      </c>
      <c r="AK38" s="125">
        <f>AI38-AJ38</f>
        <v>34.399999999999977</v>
      </c>
      <c r="AL38" s="3"/>
      <c r="AM38" s="29">
        <f>(X38/U38)*100</f>
        <v>72</v>
      </c>
      <c r="AN38" s="15" t="s">
        <v>134</v>
      </c>
      <c r="AO38" s="50">
        <f>(AD38/(AC38+AD38))*100</f>
        <v>3.5175879396984926</v>
      </c>
      <c r="AP38" s="15">
        <f>(AG38/AC38)*100</f>
        <v>3.6458333333333335</v>
      </c>
      <c r="AQ38" s="4"/>
      <c r="AR38" s="113" t="s">
        <v>52</v>
      </c>
      <c r="AS38" s="15" t="s">
        <v>52</v>
      </c>
      <c r="AT38" s="15" t="s">
        <v>138</v>
      </c>
    </row>
    <row r="39" spans="2:46" ht="16.5" thickBot="1">
      <c r="B39" s="14" t="s">
        <v>217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6</v>
      </c>
      <c r="Q39" s="4"/>
      <c r="R39" s="127"/>
      <c r="S39" s="129"/>
      <c r="T39" s="130"/>
      <c r="U39" s="150">
        <f>P39*T38</f>
        <v>150</v>
      </c>
      <c r="V39" s="131"/>
      <c r="W39" s="133"/>
      <c r="X39" s="134"/>
      <c r="Y39" s="135"/>
      <c r="Z39" s="133"/>
      <c r="AA39" s="133"/>
      <c r="AB39" s="16"/>
      <c r="AC39" s="136"/>
      <c r="AD39" s="137"/>
      <c r="AE39" s="130"/>
      <c r="AF39" s="130"/>
      <c r="AG39" s="130"/>
      <c r="AH39" s="131"/>
      <c r="AI39" s="140"/>
      <c r="AJ39" s="137"/>
      <c r="AK39" s="137"/>
      <c r="AL39" s="16"/>
      <c r="AM39" s="151">
        <f>(X38/U39)*100</f>
        <v>96</v>
      </c>
      <c r="AN39" s="130"/>
      <c r="AO39" s="130"/>
      <c r="AP39" s="130"/>
      <c r="AQ39" s="131"/>
      <c r="AR39" s="127"/>
      <c r="AS39" s="126"/>
      <c r="AT39" s="126"/>
    </row>
    <row r="40" spans="2:46" ht="15.75" thickBot="1"/>
    <row r="41" spans="2:46" ht="16.5" customHeight="1">
      <c r="B41" s="29" t="s">
        <v>32</v>
      </c>
      <c r="C41" s="30" t="s">
        <v>1</v>
      </c>
      <c r="D41" s="31" t="s">
        <v>1</v>
      </c>
      <c r="E41" s="54"/>
      <c r="F41" s="609" t="s">
        <v>12</v>
      </c>
      <c r="G41" s="610"/>
      <c r="H41" s="610"/>
      <c r="I41" s="610"/>
      <c r="J41" s="610"/>
      <c r="K41" s="611"/>
      <c r="L41" s="15"/>
      <c r="M41" s="612" t="s">
        <v>33</v>
      </c>
      <c r="N41" s="613"/>
      <c r="O41" s="15"/>
      <c r="P41" s="50" t="s">
        <v>10</v>
      </c>
      <c r="Q41" s="54"/>
      <c r="R41" s="50" t="s">
        <v>122</v>
      </c>
      <c r="S41" s="398"/>
      <c r="T41" s="50" t="s">
        <v>29</v>
      </c>
      <c r="U41" s="55" t="s">
        <v>14</v>
      </c>
      <c r="V41" s="54" t="s">
        <v>9</v>
      </c>
      <c r="W41" s="401" t="s">
        <v>198</v>
      </c>
      <c r="X41" s="100" t="s">
        <v>14</v>
      </c>
      <c r="Y41" s="56"/>
      <c r="Z41" s="402" t="s">
        <v>113</v>
      </c>
      <c r="AA41" s="101" t="s">
        <v>43</v>
      </c>
      <c r="AB41" s="54"/>
      <c r="AC41" s="57" t="s">
        <v>38</v>
      </c>
      <c r="AD41" s="58"/>
      <c r="AE41" s="59"/>
      <c r="AF41" s="60"/>
      <c r="AG41" s="50" t="s">
        <v>11</v>
      </c>
      <c r="AH41" s="54"/>
      <c r="AI41" s="614" t="s">
        <v>39</v>
      </c>
      <c r="AJ41" s="615"/>
      <c r="AK41" s="616"/>
      <c r="AL41" s="54"/>
      <c r="AM41" s="102" t="s">
        <v>22</v>
      </c>
      <c r="AN41" s="55" t="s">
        <v>22</v>
      </c>
      <c r="AO41" s="50" t="s">
        <v>20</v>
      </c>
      <c r="AP41" s="50" t="s">
        <v>20</v>
      </c>
      <c r="AQ41" s="54"/>
      <c r="AR41" s="15" t="s">
        <v>22</v>
      </c>
      <c r="AS41" s="15" t="s">
        <v>9</v>
      </c>
      <c r="AT41" s="61" t="s">
        <v>9</v>
      </c>
    </row>
    <row r="42" spans="2:46" ht="16.5" customHeight="1" thickBot="1">
      <c r="B42" s="32" t="s">
        <v>9</v>
      </c>
      <c r="C42" s="25" t="s">
        <v>9</v>
      </c>
      <c r="D42" s="33" t="s">
        <v>10</v>
      </c>
      <c r="E42" s="3"/>
      <c r="F42" s="37" t="s">
        <v>3</v>
      </c>
      <c r="G42" s="37" t="s">
        <v>4</v>
      </c>
      <c r="H42" s="37" t="s">
        <v>5</v>
      </c>
      <c r="I42" s="37" t="s">
        <v>6</v>
      </c>
      <c r="J42" s="37" t="s">
        <v>8</v>
      </c>
      <c r="K42" s="37" t="s">
        <v>11</v>
      </c>
      <c r="L42" s="2"/>
      <c r="M42" s="38" t="s">
        <v>10</v>
      </c>
      <c r="N42" s="39" t="s">
        <v>116</v>
      </c>
      <c r="O42" s="1"/>
      <c r="P42" s="25" t="s">
        <v>2</v>
      </c>
      <c r="Q42" s="3"/>
      <c r="R42" s="25" t="s">
        <v>125</v>
      </c>
      <c r="S42" s="25" t="s">
        <v>34</v>
      </c>
      <c r="T42" s="25" t="s">
        <v>46</v>
      </c>
      <c r="U42" s="41" t="s">
        <v>16</v>
      </c>
      <c r="V42" s="3" t="s">
        <v>9</v>
      </c>
      <c r="W42" s="399"/>
      <c r="X42" s="103" t="s">
        <v>11</v>
      </c>
      <c r="Y42" s="6"/>
      <c r="Z42" s="400"/>
      <c r="AA42" s="104" t="s">
        <v>129</v>
      </c>
      <c r="AB42" s="3"/>
      <c r="AC42" s="24" t="s">
        <v>23</v>
      </c>
      <c r="AD42" s="46" t="s">
        <v>18</v>
      </c>
      <c r="AE42" s="24" t="s">
        <v>25</v>
      </c>
      <c r="AF42" s="24" t="s">
        <v>26</v>
      </c>
      <c r="AG42" s="25" t="s">
        <v>30</v>
      </c>
      <c r="AH42" s="16"/>
      <c r="AI42" s="26" t="s">
        <v>130</v>
      </c>
      <c r="AJ42" s="105" t="s">
        <v>227</v>
      </c>
      <c r="AK42" s="28"/>
      <c r="AL42" s="3"/>
      <c r="AM42" s="106" t="s">
        <v>14</v>
      </c>
      <c r="AN42" s="41" t="s">
        <v>14</v>
      </c>
      <c r="AO42" s="25" t="s">
        <v>27</v>
      </c>
      <c r="AP42" s="25" t="s">
        <v>28</v>
      </c>
      <c r="AQ42" s="3"/>
      <c r="AR42" s="2" t="s">
        <v>14</v>
      </c>
      <c r="AS42" s="2" t="s">
        <v>27</v>
      </c>
      <c r="AT42" s="62" t="s">
        <v>28</v>
      </c>
    </row>
    <row r="43" spans="2:46" ht="15.75" thickBot="1">
      <c r="B43" s="34"/>
      <c r="C43" s="35"/>
      <c r="D43" s="36" t="s">
        <v>9</v>
      </c>
      <c r="E43" s="52"/>
      <c r="F43" s="63"/>
      <c r="G43" s="63"/>
      <c r="H43" s="63"/>
      <c r="I43" s="63" t="s">
        <v>7</v>
      </c>
      <c r="J43" s="63"/>
      <c r="K43" s="63"/>
      <c r="L43" s="12"/>
      <c r="M43" s="51" t="s">
        <v>15</v>
      </c>
      <c r="N43" s="63" t="s">
        <v>132</v>
      </c>
      <c r="O43" s="12"/>
      <c r="P43" s="35" t="s">
        <v>9</v>
      </c>
      <c r="Q43" s="52"/>
      <c r="R43" s="35"/>
      <c r="S43" s="35"/>
      <c r="T43" s="35" t="s">
        <v>13</v>
      </c>
      <c r="U43" s="64" t="s">
        <v>17</v>
      </c>
      <c r="V43" s="52"/>
      <c r="W43" s="42" t="s">
        <v>19</v>
      </c>
      <c r="X43" s="65"/>
      <c r="Y43" s="52"/>
      <c r="Z43" s="43" t="s">
        <v>19</v>
      </c>
      <c r="AA43" s="44" t="s">
        <v>19</v>
      </c>
      <c r="AB43" s="66"/>
      <c r="AC43" s="35" t="s">
        <v>24</v>
      </c>
      <c r="AD43" s="67" t="s">
        <v>24</v>
      </c>
      <c r="AE43" s="35" t="s">
        <v>24</v>
      </c>
      <c r="AF43" s="35" t="s">
        <v>24</v>
      </c>
      <c r="AG43" s="35" t="s">
        <v>24</v>
      </c>
      <c r="AH43" s="52"/>
      <c r="AI43" s="71" t="s">
        <v>36</v>
      </c>
      <c r="AJ43" s="69" t="s">
        <v>35</v>
      </c>
      <c r="AK43" s="70" t="s">
        <v>37</v>
      </c>
      <c r="AL43" s="52"/>
      <c r="AM43" s="112" t="s">
        <v>20</v>
      </c>
      <c r="AN43" s="64" t="s">
        <v>20</v>
      </c>
      <c r="AO43" s="35"/>
      <c r="AP43" s="35"/>
      <c r="AQ43" s="52"/>
      <c r="AR43" s="72">
        <v>1</v>
      </c>
      <c r="AS43" s="73">
        <v>0</v>
      </c>
      <c r="AT43" s="53" t="s">
        <v>31</v>
      </c>
    </row>
    <row r="44" spans="2:46" ht="16.5" thickBot="1">
      <c r="B44" s="13">
        <v>41290</v>
      </c>
      <c r="C44" s="11" t="s">
        <v>0</v>
      </c>
      <c r="D44" s="15">
        <v>8</v>
      </c>
      <c r="E44" s="2"/>
      <c r="F44" s="7">
        <v>0.5</v>
      </c>
      <c r="G44" s="7">
        <v>0</v>
      </c>
      <c r="H44" s="7">
        <v>0</v>
      </c>
      <c r="I44" s="7">
        <v>0</v>
      </c>
      <c r="J44" s="7">
        <v>0</v>
      </c>
      <c r="K44" s="7">
        <f>SUM(F44:J44)</f>
        <v>0.5</v>
      </c>
      <c r="L44" s="4"/>
      <c r="M44" s="113">
        <v>0</v>
      </c>
      <c r="N44" s="15">
        <v>0</v>
      </c>
      <c r="O44" s="4"/>
      <c r="P44" s="114">
        <f>D44-(M44+N44)</f>
        <v>8</v>
      </c>
      <c r="Q44" s="4"/>
      <c r="R44" s="7" t="s">
        <v>156</v>
      </c>
      <c r="S44" s="115">
        <v>4</v>
      </c>
      <c r="T44" s="116">
        <v>25</v>
      </c>
      <c r="U44" s="50">
        <f>P44*T44</f>
        <v>200</v>
      </c>
      <c r="V44" s="4"/>
      <c r="W44" s="118">
        <v>0</v>
      </c>
      <c r="X44" s="119">
        <v>182</v>
      </c>
      <c r="Y44" s="120">
        <v>185</v>
      </c>
      <c r="Z44" s="118">
        <v>0</v>
      </c>
      <c r="AA44" s="118">
        <v>4</v>
      </c>
      <c r="AB44" s="3"/>
      <c r="AC44" s="29">
        <f>X44*S44</f>
        <v>728</v>
      </c>
      <c r="AD44" s="121">
        <v>16</v>
      </c>
      <c r="AE44" s="15">
        <v>0.6</v>
      </c>
      <c r="AF44" s="15">
        <v>0</v>
      </c>
      <c r="AG44" s="121">
        <f>AD44+AF44</f>
        <v>16</v>
      </c>
      <c r="AH44" s="122"/>
      <c r="AI44" s="124">
        <v>720</v>
      </c>
      <c r="AJ44" s="125">
        <f>AC44+AD44+AE44+AF44</f>
        <v>744.6</v>
      </c>
      <c r="AK44" s="125">
        <f>AI44-AJ44</f>
        <v>-24.600000000000023</v>
      </c>
      <c r="AL44" s="3"/>
      <c r="AM44" s="29">
        <f>(X44/U44)*100</f>
        <v>91</v>
      </c>
      <c r="AN44" s="15" t="s">
        <v>134</v>
      </c>
      <c r="AO44" s="50">
        <f>(AD44/(AC44+AD44))*100</f>
        <v>2.1505376344086025</v>
      </c>
      <c r="AP44" s="15">
        <f>(AG44/AC44)*100</f>
        <v>2.197802197802198</v>
      </c>
      <c r="AQ44" s="4"/>
      <c r="AR44" s="113" t="s">
        <v>52</v>
      </c>
      <c r="AS44" s="15" t="s">
        <v>52</v>
      </c>
      <c r="AT44" s="15" t="s">
        <v>138</v>
      </c>
    </row>
    <row r="45" spans="2:46" ht="16.5" thickBot="1">
      <c r="B45" s="14" t="s">
        <v>217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7.5</v>
      </c>
      <c r="Q45" s="4"/>
      <c r="R45" s="127"/>
      <c r="S45" s="129"/>
      <c r="T45" s="130"/>
      <c r="U45" s="150">
        <f>P45*T44</f>
        <v>187.5</v>
      </c>
      <c r="V45" s="131"/>
      <c r="W45" s="133"/>
      <c r="X45" s="134"/>
      <c r="Y45" s="135"/>
      <c r="Z45" s="133"/>
      <c r="AA45" s="133"/>
      <c r="AB45" s="16"/>
      <c r="AC45" s="136"/>
      <c r="AD45" s="137"/>
      <c r="AE45" s="130"/>
      <c r="AF45" s="130"/>
      <c r="AG45" s="130"/>
      <c r="AH45" s="131"/>
      <c r="AI45" s="140"/>
      <c r="AJ45" s="137"/>
      <c r="AK45" s="137"/>
      <c r="AL45" s="16"/>
      <c r="AM45" s="151">
        <f>(X44/U45)*100</f>
        <v>97.066666666666663</v>
      </c>
      <c r="AN45" s="130"/>
      <c r="AO45" s="130"/>
      <c r="AP45" s="130"/>
      <c r="AQ45" s="131"/>
      <c r="AR45" s="127"/>
      <c r="AS45" s="126"/>
      <c r="AT45" s="126"/>
    </row>
    <row r="46" spans="2:46" ht="15.75" thickBot="1"/>
    <row r="47" spans="2:46" ht="16.5" customHeight="1">
      <c r="B47" s="29" t="s">
        <v>32</v>
      </c>
      <c r="C47" s="30" t="s">
        <v>1</v>
      </c>
      <c r="D47" s="31" t="s">
        <v>1</v>
      </c>
      <c r="E47" s="54"/>
      <c r="F47" s="609" t="s">
        <v>12</v>
      </c>
      <c r="G47" s="610"/>
      <c r="H47" s="610"/>
      <c r="I47" s="610"/>
      <c r="J47" s="610"/>
      <c r="K47" s="611"/>
      <c r="L47" s="15"/>
      <c r="M47" s="612" t="s">
        <v>33</v>
      </c>
      <c r="N47" s="613"/>
      <c r="O47" s="15"/>
      <c r="P47" s="50" t="s">
        <v>10</v>
      </c>
      <c r="Q47" s="54"/>
      <c r="R47" s="50" t="s">
        <v>122</v>
      </c>
      <c r="S47" s="403"/>
      <c r="T47" s="50" t="s">
        <v>29</v>
      </c>
      <c r="U47" s="55" t="s">
        <v>14</v>
      </c>
      <c r="V47" s="54" t="s">
        <v>9</v>
      </c>
      <c r="W47" s="406" t="s">
        <v>198</v>
      </c>
      <c r="X47" s="100" t="s">
        <v>14</v>
      </c>
      <c r="Y47" s="56"/>
      <c r="Z47" s="407" t="s">
        <v>113</v>
      </c>
      <c r="AA47" s="101" t="s">
        <v>43</v>
      </c>
      <c r="AB47" s="54"/>
      <c r="AC47" s="57" t="s">
        <v>38</v>
      </c>
      <c r="AD47" s="58"/>
      <c r="AE47" s="59"/>
      <c r="AF47" s="60"/>
      <c r="AG47" s="50" t="s">
        <v>11</v>
      </c>
      <c r="AH47" s="54"/>
      <c r="AI47" s="614" t="s">
        <v>39</v>
      </c>
      <c r="AJ47" s="615"/>
      <c r="AK47" s="616"/>
      <c r="AL47" s="54"/>
      <c r="AM47" s="102" t="s">
        <v>22</v>
      </c>
      <c r="AN47" s="55" t="s">
        <v>22</v>
      </c>
      <c r="AO47" s="50" t="s">
        <v>20</v>
      </c>
      <c r="AP47" s="50" t="s">
        <v>20</v>
      </c>
      <c r="AQ47" s="54"/>
      <c r="AR47" s="15" t="s">
        <v>22</v>
      </c>
      <c r="AS47" s="15" t="s">
        <v>9</v>
      </c>
      <c r="AT47" s="61" t="s">
        <v>9</v>
      </c>
    </row>
    <row r="48" spans="2:46" ht="16.5" customHeight="1" thickBot="1">
      <c r="B48" s="32" t="s">
        <v>9</v>
      </c>
      <c r="C48" s="25" t="s">
        <v>9</v>
      </c>
      <c r="D48" s="33" t="s">
        <v>10</v>
      </c>
      <c r="E48" s="3"/>
      <c r="F48" s="37" t="s">
        <v>3</v>
      </c>
      <c r="G48" s="37" t="s">
        <v>4</v>
      </c>
      <c r="H48" s="37" t="s">
        <v>5</v>
      </c>
      <c r="I48" s="37" t="s">
        <v>6</v>
      </c>
      <c r="J48" s="37" t="s">
        <v>8</v>
      </c>
      <c r="K48" s="37" t="s">
        <v>11</v>
      </c>
      <c r="L48" s="2"/>
      <c r="M48" s="38" t="s">
        <v>10</v>
      </c>
      <c r="N48" s="39" t="s">
        <v>116</v>
      </c>
      <c r="O48" s="1"/>
      <c r="P48" s="25" t="s">
        <v>2</v>
      </c>
      <c r="Q48" s="3"/>
      <c r="R48" s="25" t="s">
        <v>125</v>
      </c>
      <c r="S48" s="25" t="s">
        <v>34</v>
      </c>
      <c r="T48" s="25" t="s">
        <v>46</v>
      </c>
      <c r="U48" s="41" t="s">
        <v>16</v>
      </c>
      <c r="V48" s="3" t="s">
        <v>9</v>
      </c>
      <c r="W48" s="404"/>
      <c r="X48" s="103" t="s">
        <v>11</v>
      </c>
      <c r="Y48" s="6"/>
      <c r="Z48" s="405"/>
      <c r="AA48" s="104" t="s">
        <v>129</v>
      </c>
      <c r="AB48" s="3"/>
      <c r="AC48" s="24" t="s">
        <v>23</v>
      </c>
      <c r="AD48" s="46" t="s">
        <v>18</v>
      </c>
      <c r="AE48" s="24" t="s">
        <v>25</v>
      </c>
      <c r="AF48" s="24" t="s">
        <v>26</v>
      </c>
      <c r="AG48" s="25" t="s">
        <v>30</v>
      </c>
      <c r="AH48" s="16"/>
      <c r="AI48" s="26" t="s">
        <v>130</v>
      </c>
      <c r="AJ48" s="105" t="s">
        <v>229</v>
      </c>
      <c r="AK48" s="28"/>
      <c r="AL48" s="3"/>
      <c r="AM48" s="106" t="s">
        <v>14</v>
      </c>
      <c r="AN48" s="41" t="s">
        <v>14</v>
      </c>
      <c r="AO48" s="25" t="s">
        <v>27</v>
      </c>
      <c r="AP48" s="25" t="s">
        <v>28</v>
      </c>
      <c r="AQ48" s="3"/>
      <c r="AR48" s="2" t="s">
        <v>14</v>
      </c>
      <c r="AS48" s="2" t="s">
        <v>27</v>
      </c>
      <c r="AT48" s="62" t="s">
        <v>28</v>
      </c>
    </row>
    <row r="49" spans="2:46" ht="15.75" thickBot="1">
      <c r="B49" s="34"/>
      <c r="C49" s="35"/>
      <c r="D49" s="36" t="s">
        <v>9</v>
      </c>
      <c r="E49" s="52"/>
      <c r="F49" s="63"/>
      <c r="G49" s="63"/>
      <c r="H49" s="63"/>
      <c r="I49" s="63" t="s">
        <v>7</v>
      </c>
      <c r="J49" s="63"/>
      <c r="K49" s="63"/>
      <c r="L49" s="12"/>
      <c r="M49" s="51" t="s">
        <v>15</v>
      </c>
      <c r="N49" s="63" t="s">
        <v>132</v>
      </c>
      <c r="O49" s="12"/>
      <c r="P49" s="35" t="s">
        <v>9</v>
      </c>
      <c r="Q49" s="52"/>
      <c r="R49" s="35"/>
      <c r="S49" s="35"/>
      <c r="T49" s="35" t="s">
        <v>13</v>
      </c>
      <c r="U49" s="64" t="s">
        <v>17</v>
      </c>
      <c r="V49" s="52"/>
      <c r="W49" s="42" t="s">
        <v>19</v>
      </c>
      <c r="X49" s="65"/>
      <c r="Y49" s="52"/>
      <c r="Z49" s="43" t="s">
        <v>19</v>
      </c>
      <c r="AA49" s="44" t="s">
        <v>19</v>
      </c>
      <c r="AB49" s="66"/>
      <c r="AC49" s="35" t="s">
        <v>24</v>
      </c>
      <c r="AD49" s="67" t="s">
        <v>24</v>
      </c>
      <c r="AE49" s="35" t="s">
        <v>24</v>
      </c>
      <c r="AF49" s="35" t="s">
        <v>24</v>
      </c>
      <c r="AG49" s="35" t="s">
        <v>24</v>
      </c>
      <c r="AH49" s="52"/>
      <c r="AI49" s="71" t="s">
        <v>36</v>
      </c>
      <c r="AJ49" s="69" t="s">
        <v>35</v>
      </c>
      <c r="AK49" s="70" t="s">
        <v>37</v>
      </c>
      <c r="AL49" s="52"/>
      <c r="AM49" s="112" t="s">
        <v>20</v>
      </c>
      <c r="AN49" s="64" t="s">
        <v>20</v>
      </c>
      <c r="AO49" s="35"/>
      <c r="AP49" s="35"/>
      <c r="AQ49" s="52"/>
      <c r="AR49" s="72">
        <v>1</v>
      </c>
      <c r="AS49" s="73">
        <v>0</v>
      </c>
      <c r="AT49" s="53" t="s">
        <v>31</v>
      </c>
    </row>
    <row r="50" spans="2:46" ht="16.5" thickBot="1">
      <c r="B50" s="13">
        <v>41656</v>
      </c>
      <c r="C50" s="11" t="s">
        <v>0</v>
      </c>
      <c r="D50" s="15">
        <v>8</v>
      </c>
      <c r="E50" s="2"/>
      <c r="F50" s="7">
        <v>0.5</v>
      </c>
      <c r="G50" s="7">
        <v>0</v>
      </c>
      <c r="H50" s="7">
        <v>1</v>
      </c>
      <c r="I50" s="7">
        <v>0</v>
      </c>
      <c r="J50" s="7">
        <v>0</v>
      </c>
      <c r="K50" s="7">
        <f>SUM(F50:J50)</f>
        <v>1.5</v>
      </c>
      <c r="L50" s="4"/>
      <c r="M50" s="113">
        <v>0</v>
      </c>
      <c r="N50" s="15">
        <v>0</v>
      </c>
      <c r="O50" s="4"/>
      <c r="P50" s="114">
        <f>D50-(M50+N50)</f>
        <v>8</v>
      </c>
      <c r="Q50" s="4"/>
      <c r="R50" s="7" t="s">
        <v>156</v>
      </c>
      <c r="S50" s="115">
        <v>4</v>
      </c>
      <c r="T50" s="116">
        <v>25</v>
      </c>
      <c r="U50" s="50">
        <f>P50*T50</f>
        <v>200</v>
      </c>
      <c r="V50" s="4"/>
      <c r="W50" s="118">
        <v>0</v>
      </c>
      <c r="X50" s="119">
        <v>157</v>
      </c>
      <c r="Y50" s="120">
        <v>185</v>
      </c>
      <c r="Z50" s="118">
        <v>0</v>
      </c>
      <c r="AA50" s="118">
        <v>3</v>
      </c>
      <c r="AB50" s="3"/>
      <c r="AC50" s="29">
        <f>X50*S50</f>
        <v>628</v>
      </c>
      <c r="AD50" s="121">
        <v>12</v>
      </c>
      <c r="AE50" s="15">
        <v>0.8</v>
      </c>
      <c r="AF50" s="15">
        <v>0</v>
      </c>
      <c r="AG50" s="121">
        <f>AD50+AF50</f>
        <v>12</v>
      </c>
      <c r="AH50" s="122"/>
      <c r="AI50" s="124">
        <v>810</v>
      </c>
      <c r="AJ50" s="125">
        <f>AC50+AD50+AE50+AF50</f>
        <v>640.79999999999995</v>
      </c>
      <c r="AK50" s="125">
        <f>AI50-AJ50</f>
        <v>169.20000000000005</v>
      </c>
      <c r="AL50" s="3"/>
      <c r="AM50" s="29">
        <f>(X50/U50)*100</f>
        <v>78.5</v>
      </c>
      <c r="AN50" s="15" t="s">
        <v>134</v>
      </c>
      <c r="AO50" s="50">
        <f>(AD50/(AC50+AD50))*100</f>
        <v>1.875</v>
      </c>
      <c r="AP50" s="15">
        <f>(AG50/AC50)*100</f>
        <v>1.910828025477707</v>
      </c>
      <c r="AQ50" s="4"/>
      <c r="AR50" s="113" t="s">
        <v>52</v>
      </c>
      <c r="AS50" s="15" t="s">
        <v>52</v>
      </c>
      <c r="AT50" s="15" t="s">
        <v>138</v>
      </c>
    </row>
    <row r="51" spans="2:46" ht="16.5" thickBot="1">
      <c r="B51" s="14" t="s">
        <v>217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6.5</v>
      </c>
      <c r="Q51" s="4"/>
      <c r="R51" s="127"/>
      <c r="S51" s="129"/>
      <c r="T51" s="130"/>
      <c r="U51" s="150">
        <f>P51*T50</f>
        <v>162.5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96.615384615384613</v>
      </c>
      <c r="AN51" s="130"/>
      <c r="AO51" s="130"/>
      <c r="AP51" s="130"/>
      <c r="AQ51" s="131"/>
      <c r="AR51" s="127"/>
      <c r="AS51" s="126"/>
      <c r="AT51" s="126"/>
    </row>
    <row r="52" spans="2:46" ht="15.75" thickBot="1"/>
    <row r="53" spans="2:46" ht="16.5" customHeight="1">
      <c r="B53" s="29" t="s">
        <v>32</v>
      </c>
      <c r="C53" s="30" t="s">
        <v>1</v>
      </c>
      <c r="D53" s="31" t="s">
        <v>1</v>
      </c>
      <c r="E53" s="54"/>
      <c r="F53" s="609" t="s">
        <v>12</v>
      </c>
      <c r="G53" s="610"/>
      <c r="H53" s="610"/>
      <c r="I53" s="610"/>
      <c r="J53" s="610"/>
      <c r="K53" s="611"/>
      <c r="L53" s="15"/>
      <c r="M53" s="612" t="s">
        <v>33</v>
      </c>
      <c r="N53" s="613"/>
      <c r="O53" s="15"/>
      <c r="P53" s="50" t="s">
        <v>10</v>
      </c>
      <c r="Q53" s="54"/>
      <c r="R53" s="50" t="s">
        <v>122</v>
      </c>
      <c r="S53" s="408"/>
      <c r="T53" s="50" t="s">
        <v>29</v>
      </c>
      <c r="U53" s="55" t="s">
        <v>14</v>
      </c>
      <c r="V53" s="54" t="s">
        <v>9</v>
      </c>
      <c r="W53" s="411" t="s">
        <v>198</v>
      </c>
      <c r="X53" s="100" t="s">
        <v>14</v>
      </c>
      <c r="Y53" s="56"/>
      <c r="Z53" s="412" t="s">
        <v>113</v>
      </c>
      <c r="AA53" s="101" t="s">
        <v>43</v>
      </c>
      <c r="AB53" s="54"/>
      <c r="AC53" s="57" t="s">
        <v>38</v>
      </c>
      <c r="AD53" s="58"/>
      <c r="AE53" s="59"/>
      <c r="AF53" s="60"/>
      <c r="AG53" s="50" t="s">
        <v>11</v>
      </c>
      <c r="AH53" s="54"/>
      <c r="AI53" s="614" t="s">
        <v>39</v>
      </c>
      <c r="AJ53" s="615"/>
      <c r="AK53" s="616"/>
      <c r="AL53" s="54"/>
      <c r="AM53" s="102" t="s">
        <v>22</v>
      </c>
      <c r="AN53" s="55" t="s">
        <v>22</v>
      </c>
      <c r="AO53" s="50" t="s">
        <v>20</v>
      </c>
      <c r="AP53" s="50" t="s">
        <v>20</v>
      </c>
      <c r="AQ53" s="54"/>
      <c r="AR53" s="15" t="s">
        <v>22</v>
      </c>
      <c r="AS53" s="15" t="s">
        <v>9</v>
      </c>
      <c r="AT53" s="61" t="s">
        <v>9</v>
      </c>
    </row>
    <row r="54" spans="2:46" ht="16.5" customHeight="1" thickBot="1">
      <c r="B54" s="32" t="s">
        <v>9</v>
      </c>
      <c r="C54" s="25" t="s">
        <v>9</v>
      </c>
      <c r="D54" s="33" t="s">
        <v>10</v>
      </c>
      <c r="E54" s="3"/>
      <c r="F54" s="37" t="s">
        <v>3</v>
      </c>
      <c r="G54" s="37" t="s">
        <v>4</v>
      </c>
      <c r="H54" s="37" t="s">
        <v>5</v>
      </c>
      <c r="I54" s="37" t="s">
        <v>6</v>
      </c>
      <c r="J54" s="37" t="s">
        <v>8</v>
      </c>
      <c r="K54" s="37" t="s">
        <v>11</v>
      </c>
      <c r="L54" s="2"/>
      <c r="M54" s="38" t="s">
        <v>10</v>
      </c>
      <c r="N54" s="39" t="s">
        <v>116</v>
      </c>
      <c r="O54" s="1"/>
      <c r="P54" s="25" t="s">
        <v>2</v>
      </c>
      <c r="Q54" s="3"/>
      <c r="R54" s="25" t="s">
        <v>125</v>
      </c>
      <c r="S54" s="25" t="s">
        <v>34</v>
      </c>
      <c r="T54" s="25" t="s">
        <v>46</v>
      </c>
      <c r="U54" s="41" t="s">
        <v>16</v>
      </c>
      <c r="V54" s="3" t="s">
        <v>9</v>
      </c>
      <c r="W54" s="409"/>
      <c r="X54" s="103" t="s">
        <v>11</v>
      </c>
      <c r="Y54" s="6"/>
      <c r="Z54" s="410"/>
      <c r="AA54" s="104" t="s">
        <v>129</v>
      </c>
      <c r="AB54" s="3"/>
      <c r="AC54" s="24" t="s">
        <v>23</v>
      </c>
      <c r="AD54" s="46" t="s">
        <v>18</v>
      </c>
      <c r="AE54" s="24" t="s">
        <v>25</v>
      </c>
      <c r="AF54" s="24" t="s">
        <v>26</v>
      </c>
      <c r="AG54" s="25" t="s">
        <v>30</v>
      </c>
      <c r="AH54" s="16"/>
      <c r="AI54" s="26" t="s">
        <v>130</v>
      </c>
      <c r="AJ54" s="105" t="s">
        <v>233</v>
      </c>
      <c r="AK54" s="28"/>
      <c r="AL54" s="3"/>
      <c r="AM54" s="106" t="s">
        <v>14</v>
      </c>
      <c r="AN54" s="41" t="s">
        <v>14</v>
      </c>
      <c r="AO54" s="25" t="s">
        <v>27</v>
      </c>
      <c r="AP54" s="25" t="s">
        <v>28</v>
      </c>
      <c r="AQ54" s="3"/>
      <c r="AR54" s="2" t="s">
        <v>14</v>
      </c>
      <c r="AS54" s="2" t="s">
        <v>27</v>
      </c>
      <c r="AT54" s="62" t="s">
        <v>28</v>
      </c>
    </row>
    <row r="55" spans="2:46" ht="15.75" thickBot="1">
      <c r="B55" s="34"/>
      <c r="C55" s="35"/>
      <c r="D55" s="36" t="s">
        <v>9</v>
      </c>
      <c r="E55" s="52"/>
      <c r="F55" s="63"/>
      <c r="G55" s="63"/>
      <c r="H55" s="63"/>
      <c r="I55" s="63" t="s">
        <v>7</v>
      </c>
      <c r="J55" s="63"/>
      <c r="K55" s="63"/>
      <c r="L55" s="12"/>
      <c r="M55" s="51" t="s">
        <v>15</v>
      </c>
      <c r="N55" s="63" t="s">
        <v>132</v>
      </c>
      <c r="O55" s="12"/>
      <c r="P55" s="35" t="s">
        <v>9</v>
      </c>
      <c r="Q55" s="52"/>
      <c r="R55" s="35"/>
      <c r="S55" s="35"/>
      <c r="T55" s="35" t="s">
        <v>13</v>
      </c>
      <c r="U55" s="64" t="s">
        <v>17</v>
      </c>
      <c r="V55" s="52"/>
      <c r="W55" s="42" t="s">
        <v>19</v>
      </c>
      <c r="X55" s="65"/>
      <c r="Y55" s="52"/>
      <c r="Z55" s="43" t="s">
        <v>19</v>
      </c>
      <c r="AA55" s="44" t="s">
        <v>19</v>
      </c>
      <c r="AB55" s="66"/>
      <c r="AC55" s="35" t="s">
        <v>24</v>
      </c>
      <c r="AD55" s="67" t="s">
        <v>24</v>
      </c>
      <c r="AE55" s="35" t="s">
        <v>24</v>
      </c>
      <c r="AF55" s="35" t="s">
        <v>24</v>
      </c>
      <c r="AG55" s="35" t="s">
        <v>24</v>
      </c>
      <c r="AH55" s="52"/>
      <c r="AI55" s="71" t="s">
        <v>36</v>
      </c>
      <c r="AJ55" s="69" t="s">
        <v>35</v>
      </c>
      <c r="AK55" s="70" t="s">
        <v>37</v>
      </c>
      <c r="AL55" s="52"/>
      <c r="AM55" s="112" t="s">
        <v>20</v>
      </c>
      <c r="AN55" s="64" t="s">
        <v>20</v>
      </c>
      <c r="AO55" s="35"/>
      <c r="AP55" s="35"/>
      <c r="AQ55" s="52"/>
      <c r="AR55" s="72">
        <v>1</v>
      </c>
      <c r="AS55" s="73">
        <v>0</v>
      </c>
      <c r="AT55" s="53" t="s">
        <v>31</v>
      </c>
    </row>
    <row r="56" spans="2:46" ht="16.5" thickBot="1">
      <c r="B56" s="13">
        <v>41659</v>
      </c>
      <c r="C56" s="11" t="s">
        <v>0</v>
      </c>
      <c r="D56" s="15">
        <v>8</v>
      </c>
      <c r="E56" s="2"/>
      <c r="F56" s="7">
        <v>0</v>
      </c>
      <c r="G56" s="7">
        <v>0</v>
      </c>
      <c r="H56" s="7">
        <v>0</v>
      </c>
      <c r="I56" s="7">
        <v>0</v>
      </c>
      <c r="J56" s="7">
        <v>2</v>
      </c>
      <c r="K56" s="7">
        <f>SUM(F56:J56)</f>
        <v>2</v>
      </c>
      <c r="L56" s="4"/>
      <c r="M56" s="113">
        <v>0</v>
      </c>
      <c r="N56" s="15">
        <v>0</v>
      </c>
      <c r="O56" s="4"/>
      <c r="P56" s="114">
        <f>D56-(M56+N56)</f>
        <v>8</v>
      </c>
      <c r="Q56" s="4"/>
      <c r="R56" s="7" t="s">
        <v>156</v>
      </c>
      <c r="S56" s="115">
        <v>4</v>
      </c>
      <c r="T56" s="116">
        <v>25</v>
      </c>
      <c r="U56" s="50">
        <f>P56*T56</f>
        <v>200</v>
      </c>
      <c r="V56" s="4"/>
      <c r="W56" s="118">
        <v>0</v>
      </c>
      <c r="X56" s="119">
        <v>144</v>
      </c>
      <c r="Y56" s="120">
        <v>185</v>
      </c>
      <c r="Z56" s="118">
        <v>0</v>
      </c>
      <c r="AA56" s="118">
        <v>7</v>
      </c>
      <c r="AB56" s="3"/>
      <c r="AC56" s="29">
        <f>X56*S56</f>
        <v>576</v>
      </c>
      <c r="AD56" s="121">
        <v>28</v>
      </c>
      <c r="AE56" s="15">
        <v>0.6</v>
      </c>
      <c r="AF56" s="15">
        <v>0</v>
      </c>
      <c r="AG56" s="121">
        <f>AD56+AF56</f>
        <v>28</v>
      </c>
      <c r="AH56" s="122"/>
      <c r="AI56" s="124">
        <v>810</v>
      </c>
      <c r="AJ56" s="125">
        <f>AC56+AD56+AE56+AF56</f>
        <v>604.6</v>
      </c>
      <c r="AK56" s="125">
        <f>AI56-AJ56</f>
        <v>205.39999999999998</v>
      </c>
      <c r="AL56" s="3"/>
      <c r="AM56" s="29">
        <f>(X56/U56)*100</f>
        <v>72</v>
      </c>
      <c r="AN56" s="15" t="s">
        <v>134</v>
      </c>
      <c r="AO56" s="50">
        <f>(AD56/(AC56+AD56))*100</f>
        <v>4.6357615894039732</v>
      </c>
      <c r="AP56" s="15">
        <f>(AG56/AC56)*100</f>
        <v>4.8611111111111116</v>
      </c>
      <c r="AQ56" s="4"/>
      <c r="AR56" s="113" t="s">
        <v>52</v>
      </c>
      <c r="AS56" s="15" t="s">
        <v>52</v>
      </c>
      <c r="AT56" s="15" t="s">
        <v>138</v>
      </c>
    </row>
    <row r="57" spans="2:46" ht="16.5" thickBot="1">
      <c r="B57" s="14" t="s">
        <v>217</v>
      </c>
      <c r="C57" s="12"/>
      <c r="D57" s="12"/>
      <c r="E57" s="2"/>
      <c r="F57" s="8"/>
      <c r="G57" s="8"/>
      <c r="H57" s="8"/>
      <c r="I57" s="8"/>
      <c r="J57" s="8"/>
      <c r="K57" s="8"/>
      <c r="L57" s="4"/>
      <c r="M57" s="127"/>
      <c r="N57" s="126"/>
      <c r="O57" s="4"/>
      <c r="P57" s="149">
        <f>(D56-(K56))-M56-N56</f>
        <v>6</v>
      </c>
      <c r="Q57" s="4"/>
      <c r="R57" s="127"/>
      <c r="S57" s="129"/>
      <c r="T57" s="130"/>
      <c r="U57" s="150">
        <f>P57*T56</f>
        <v>150</v>
      </c>
      <c r="V57" s="131"/>
      <c r="W57" s="133"/>
      <c r="X57" s="134"/>
      <c r="Y57" s="135"/>
      <c r="Z57" s="133"/>
      <c r="AA57" s="133"/>
      <c r="AB57" s="16"/>
      <c r="AC57" s="136"/>
      <c r="AD57" s="137"/>
      <c r="AE57" s="130"/>
      <c r="AF57" s="130"/>
      <c r="AG57" s="130"/>
      <c r="AH57" s="131"/>
      <c r="AI57" s="140"/>
      <c r="AJ57" s="137"/>
      <c r="AK57" s="137"/>
      <c r="AL57" s="16"/>
      <c r="AM57" s="151">
        <f>(X56/U57)*100</f>
        <v>96</v>
      </c>
      <c r="AN57" s="130"/>
      <c r="AO57" s="130"/>
      <c r="AP57" s="130"/>
      <c r="AQ57" s="131"/>
      <c r="AR57" s="127"/>
      <c r="AS57" s="126"/>
      <c r="AT57" s="126"/>
    </row>
    <row r="58" spans="2:46" ht="15.75" thickBot="1"/>
    <row r="59" spans="2:46" ht="16.5" customHeight="1">
      <c r="B59" s="29" t="s">
        <v>32</v>
      </c>
      <c r="C59" s="30" t="s">
        <v>1</v>
      </c>
      <c r="D59" s="31" t="s">
        <v>1</v>
      </c>
      <c r="E59" s="54"/>
      <c r="F59" s="609" t="s">
        <v>12</v>
      </c>
      <c r="G59" s="610"/>
      <c r="H59" s="610"/>
      <c r="I59" s="610"/>
      <c r="J59" s="610"/>
      <c r="K59" s="611"/>
      <c r="L59" s="15"/>
      <c r="M59" s="612" t="s">
        <v>33</v>
      </c>
      <c r="N59" s="613"/>
      <c r="O59" s="15"/>
      <c r="P59" s="50" t="s">
        <v>10</v>
      </c>
      <c r="Q59" s="54"/>
      <c r="R59" s="50" t="s">
        <v>122</v>
      </c>
      <c r="S59" s="408"/>
      <c r="T59" s="50" t="s">
        <v>29</v>
      </c>
      <c r="U59" s="55" t="s">
        <v>14</v>
      </c>
      <c r="V59" s="54" t="s">
        <v>9</v>
      </c>
      <c r="W59" s="411" t="s">
        <v>198</v>
      </c>
      <c r="X59" s="100" t="s">
        <v>14</v>
      </c>
      <c r="Y59" s="56"/>
      <c r="Z59" s="412" t="s">
        <v>113</v>
      </c>
      <c r="AA59" s="101" t="s">
        <v>43</v>
      </c>
      <c r="AB59" s="54"/>
      <c r="AC59" s="57" t="s">
        <v>38</v>
      </c>
      <c r="AD59" s="58"/>
      <c r="AE59" s="59"/>
      <c r="AF59" s="60"/>
      <c r="AG59" s="50" t="s">
        <v>11</v>
      </c>
      <c r="AH59" s="54"/>
      <c r="AI59" s="614" t="s">
        <v>39</v>
      </c>
      <c r="AJ59" s="615"/>
      <c r="AK59" s="616"/>
      <c r="AL59" s="54"/>
      <c r="AM59" s="102" t="s">
        <v>22</v>
      </c>
      <c r="AN59" s="55" t="s">
        <v>22</v>
      </c>
      <c r="AO59" s="50" t="s">
        <v>20</v>
      </c>
      <c r="AP59" s="50" t="s">
        <v>20</v>
      </c>
      <c r="AQ59" s="54"/>
      <c r="AR59" s="15" t="s">
        <v>22</v>
      </c>
      <c r="AS59" s="15" t="s">
        <v>9</v>
      </c>
      <c r="AT59" s="61" t="s">
        <v>9</v>
      </c>
    </row>
    <row r="60" spans="2:46" ht="16.5" customHeight="1" thickBot="1">
      <c r="B60" s="32" t="s">
        <v>9</v>
      </c>
      <c r="C60" s="25" t="s">
        <v>9</v>
      </c>
      <c r="D60" s="33" t="s">
        <v>10</v>
      </c>
      <c r="E60" s="3"/>
      <c r="F60" s="37" t="s">
        <v>3</v>
      </c>
      <c r="G60" s="37" t="s">
        <v>4</v>
      </c>
      <c r="H60" s="37" t="s">
        <v>5</v>
      </c>
      <c r="I60" s="37" t="s">
        <v>6</v>
      </c>
      <c r="J60" s="37" t="s">
        <v>8</v>
      </c>
      <c r="K60" s="37" t="s">
        <v>11</v>
      </c>
      <c r="L60" s="2"/>
      <c r="M60" s="38" t="s">
        <v>10</v>
      </c>
      <c r="N60" s="39" t="s">
        <v>116</v>
      </c>
      <c r="O60" s="1"/>
      <c r="P60" s="25" t="s">
        <v>2</v>
      </c>
      <c r="Q60" s="3"/>
      <c r="R60" s="25" t="s">
        <v>125</v>
      </c>
      <c r="S60" s="25" t="s">
        <v>34</v>
      </c>
      <c r="T60" s="25" t="s">
        <v>46</v>
      </c>
      <c r="U60" s="41" t="s">
        <v>16</v>
      </c>
      <c r="V60" s="3" t="s">
        <v>9</v>
      </c>
      <c r="W60" s="409"/>
      <c r="X60" s="103" t="s">
        <v>11</v>
      </c>
      <c r="Y60" s="6"/>
      <c r="Z60" s="410"/>
      <c r="AA60" s="104" t="s">
        <v>129</v>
      </c>
      <c r="AB60" s="3"/>
      <c r="AC60" s="24" t="s">
        <v>23</v>
      </c>
      <c r="AD60" s="46" t="s">
        <v>18</v>
      </c>
      <c r="AE60" s="24" t="s">
        <v>25</v>
      </c>
      <c r="AF60" s="24" t="s">
        <v>26</v>
      </c>
      <c r="AG60" s="25" t="s">
        <v>30</v>
      </c>
      <c r="AH60" s="16"/>
      <c r="AI60" s="26" t="s">
        <v>130</v>
      </c>
      <c r="AJ60" s="105" t="s">
        <v>234</v>
      </c>
      <c r="AK60" s="28"/>
      <c r="AL60" s="3"/>
      <c r="AM60" s="106" t="s">
        <v>14</v>
      </c>
      <c r="AN60" s="41" t="s">
        <v>14</v>
      </c>
      <c r="AO60" s="25" t="s">
        <v>27</v>
      </c>
      <c r="AP60" s="25" t="s">
        <v>28</v>
      </c>
      <c r="AQ60" s="3"/>
      <c r="AR60" s="2" t="s">
        <v>14</v>
      </c>
      <c r="AS60" s="2" t="s">
        <v>27</v>
      </c>
      <c r="AT60" s="62" t="s">
        <v>28</v>
      </c>
    </row>
    <row r="61" spans="2:46" ht="15.75" thickBot="1">
      <c r="B61" s="34"/>
      <c r="C61" s="35"/>
      <c r="D61" s="36" t="s">
        <v>9</v>
      </c>
      <c r="E61" s="52"/>
      <c r="F61" s="63"/>
      <c r="G61" s="63"/>
      <c r="H61" s="63"/>
      <c r="I61" s="63" t="s">
        <v>7</v>
      </c>
      <c r="J61" s="63"/>
      <c r="K61" s="63"/>
      <c r="L61" s="12"/>
      <c r="M61" s="51" t="s">
        <v>15</v>
      </c>
      <c r="N61" s="63" t="s">
        <v>132</v>
      </c>
      <c r="O61" s="12"/>
      <c r="P61" s="35" t="s">
        <v>9</v>
      </c>
      <c r="Q61" s="52"/>
      <c r="R61" s="35"/>
      <c r="S61" s="35"/>
      <c r="T61" s="35" t="s">
        <v>13</v>
      </c>
      <c r="U61" s="64" t="s">
        <v>17</v>
      </c>
      <c r="V61" s="52"/>
      <c r="W61" s="42" t="s">
        <v>19</v>
      </c>
      <c r="X61" s="65"/>
      <c r="Y61" s="52"/>
      <c r="Z61" s="43" t="s">
        <v>19</v>
      </c>
      <c r="AA61" s="44" t="s">
        <v>19</v>
      </c>
      <c r="AB61" s="66"/>
      <c r="AC61" s="35" t="s">
        <v>24</v>
      </c>
      <c r="AD61" s="67" t="s">
        <v>24</v>
      </c>
      <c r="AE61" s="35" t="s">
        <v>24</v>
      </c>
      <c r="AF61" s="35" t="s">
        <v>24</v>
      </c>
      <c r="AG61" s="35" t="s">
        <v>24</v>
      </c>
      <c r="AH61" s="52"/>
      <c r="AI61" s="71" t="s">
        <v>36</v>
      </c>
      <c r="AJ61" s="69" t="s">
        <v>35</v>
      </c>
      <c r="AK61" s="70" t="s">
        <v>37</v>
      </c>
      <c r="AL61" s="52"/>
      <c r="AM61" s="112" t="s">
        <v>20</v>
      </c>
      <c r="AN61" s="64" t="s">
        <v>20</v>
      </c>
      <c r="AO61" s="35"/>
      <c r="AP61" s="35"/>
      <c r="AQ61" s="52"/>
      <c r="AR61" s="72">
        <v>1</v>
      </c>
      <c r="AS61" s="73">
        <v>0</v>
      </c>
      <c r="AT61" s="53" t="s">
        <v>31</v>
      </c>
    </row>
    <row r="62" spans="2:46" ht="16.5" thickBot="1">
      <c r="B62" s="13">
        <v>41661</v>
      </c>
      <c r="C62" s="11" t="s">
        <v>0</v>
      </c>
      <c r="D62" s="15">
        <v>8</v>
      </c>
      <c r="E62" s="2"/>
      <c r="F62" s="7">
        <v>2.5</v>
      </c>
      <c r="G62" s="7">
        <v>0</v>
      </c>
      <c r="H62" s="7">
        <v>0</v>
      </c>
      <c r="I62" s="7">
        <v>0</v>
      </c>
      <c r="J62" s="7">
        <v>0</v>
      </c>
      <c r="K62" s="7">
        <f>SUM(F62:J62)</f>
        <v>2.5</v>
      </c>
      <c r="L62" s="4"/>
      <c r="M62" s="113">
        <v>0</v>
      </c>
      <c r="N62" s="15">
        <v>0</v>
      </c>
      <c r="O62" s="4"/>
      <c r="P62" s="114">
        <f>D62-(M62+N62)</f>
        <v>8</v>
      </c>
      <c r="Q62" s="4"/>
      <c r="R62" s="7" t="s">
        <v>156</v>
      </c>
      <c r="S62" s="115">
        <v>4</v>
      </c>
      <c r="T62" s="116">
        <v>25</v>
      </c>
      <c r="U62" s="50">
        <f>P62*T62</f>
        <v>200</v>
      </c>
      <c r="V62" s="4"/>
      <c r="W62" s="118">
        <v>0</v>
      </c>
      <c r="X62" s="119">
        <v>170</v>
      </c>
      <c r="Y62" s="120">
        <v>185</v>
      </c>
      <c r="Z62" s="118">
        <v>0</v>
      </c>
      <c r="AA62" s="118">
        <v>26</v>
      </c>
      <c r="AB62" s="3"/>
      <c r="AC62" s="29">
        <f>X62*S62</f>
        <v>680</v>
      </c>
      <c r="AD62" s="121">
        <v>104</v>
      </c>
      <c r="AE62" s="15">
        <v>1.6</v>
      </c>
      <c r="AF62" s="15">
        <v>2.3610000000000002</v>
      </c>
      <c r="AG62" s="121">
        <f>AD62+AF62</f>
        <v>106.361</v>
      </c>
      <c r="AH62" s="122"/>
      <c r="AI62" s="124">
        <v>810</v>
      </c>
      <c r="AJ62" s="125">
        <f>AC62+AD62+AE62+AF62</f>
        <v>787.96100000000001</v>
      </c>
      <c r="AK62" s="125">
        <f>AI62-AJ62</f>
        <v>22.038999999999987</v>
      </c>
      <c r="AL62" s="3"/>
      <c r="AM62" s="29">
        <f>(X62/U62)*100</f>
        <v>85</v>
      </c>
      <c r="AN62" s="15" t="s">
        <v>134</v>
      </c>
      <c r="AO62" s="50">
        <f>(AD62/(AC62+AD62))*100</f>
        <v>13.26530612244898</v>
      </c>
      <c r="AP62" s="15">
        <f>(AG62/AC62)*100</f>
        <v>15.641323529411766</v>
      </c>
      <c r="AQ62" s="4"/>
      <c r="AR62" s="113" t="s">
        <v>52</v>
      </c>
      <c r="AS62" s="15" t="s">
        <v>52</v>
      </c>
      <c r="AT62" s="15" t="s">
        <v>138</v>
      </c>
    </row>
    <row r="63" spans="2:46" ht="16.5" thickBot="1">
      <c r="B63" s="14" t="s">
        <v>217</v>
      </c>
      <c r="C63" s="12"/>
      <c r="D63" s="12"/>
      <c r="E63" s="2"/>
      <c r="F63" s="8"/>
      <c r="G63" s="8"/>
      <c r="H63" s="8"/>
      <c r="I63" s="8"/>
      <c r="J63" s="8"/>
      <c r="K63" s="8"/>
      <c r="L63" s="4"/>
      <c r="M63" s="127"/>
      <c r="N63" s="126"/>
      <c r="O63" s="4"/>
      <c r="P63" s="149">
        <f>(D62-(K62))-M62-N62</f>
        <v>5.5</v>
      </c>
      <c r="Q63" s="4"/>
      <c r="R63" s="127"/>
      <c r="S63" s="129"/>
      <c r="T63" s="130"/>
      <c r="U63" s="150">
        <f>P63*T62</f>
        <v>137.5</v>
      </c>
      <c r="V63" s="131"/>
      <c r="W63" s="133"/>
      <c r="X63" s="134"/>
      <c r="Y63" s="135"/>
      <c r="Z63" s="133"/>
      <c r="AA63" s="133"/>
      <c r="AB63" s="16"/>
      <c r="AC63" s="136"/>
      <c r="AD63" s="137"/>
      <c r="AE63" s="130"/>
      <c r="AF63" s="130"/>
      <c r="AG63" s="130"/>
      <c r="AH63" s="131"/>
      <c r="AI63" s="140"/>
      <c r="AJ63" s="137"/>
      <c r="AK63" s="137"/>
      <c r="AL63" s="16"/>
      <c r="AM63" s="151">
        <f>(X62/U63)*100</f>
        <v>123.63636363636363</v>
      </c>
      <c r="AN63" s="130"/>
      <c r="AO63" s="130"/>
      <c r="AP63" s="130"/>
      <c r="AQ63" s="131"/>
      <c r="AR63" s="127"/>
      <c r="AS63" s="126"/>
      <c r="AT63" s="126"/>
    </row>
    <row r="64" spans="2:46" ht="15.75" thickBot="1"/>
    <row r="65" spans="2:46" ht="16.5" customHeight="1">
      <c r="B65" s="29" t="s">
        <v>32</v>
      </c>
      <c r="C65" s="30" t="s">
        <v>1</v>
      </c>
      <c r="D65" s="31" t="s">
        <v>1</v>
      </c>
      <c r="E65" s="54"/>
      <c r="F65" s="609" t="s">
        <v>12</v>
      </c>
      <c r="G65" s="610"/>
      <c r="H65" s="610"/>
      <c r="I65" s="610"/>
      <c r="J65" s="610"/>
      <c r="K65" s="611"/>
      <c r="L65" s="15"/>
      <c r="M65" s="612" t="s">
        <v>33</v>
      </c>
      <c r="N65" s="613"/>
      <c r="O65" s="15"/>
      <c r="P65" s="50" t="s">
        <v>10</v>
      </c>
      <c r="Q65" s="54"/>
      <c r="R65" s="50" t="s">
        <v>122</v>
      </c>
      <c r="S65" s="413"/>
      <c r="T65" s="50" t="s">
        <v>29</v>
      </c>
      <c r="U65" s="55" t="s">
        <v>14</v>
      </c>
      <c r="V65" s="54" t="s">
        <v>9</v>
      </c>
      <c r="W65" s="416" t="s">
        <v>198</v>
      </c>
      <c r="X65" s="100" t="s">
        <v>14</v>
      </c>
      <c r="Y65" s="56"/>
      <c r="Z65" s="417" t="s">
        <v>113</v>
      </c>
      <c r="AA65" s="101" t="s">
        <v>43</v>
      </c>
      <c r="AB65" s="54"/>
      <c r="AC65" s="57" t="s">
        <v>38</v>
      </c>
      <c r="AD65" s="58"/>
      <c r="AE65" s="59"/>
      <c r="AF65" s="60"/>
      <c r="AG65" s="50" t="s">
        <v>11</v>
      </c>
      <c r="AH65" s="54"/>
      <c r="AI65" s="614" t="s">
        <v>39</v>
      </c>
      <c r="AJ65" s="615"/>
      <c r="AK65" s="616"/>
      <c r="AL65" s="54"/>
      <c r="AM65" s="102" t="s">
        <v>22</v>
      </c>
      <c r="AN65" s="55" t="s">
        <v>22</v>
      </c>
      <c r="AO65" s="50" t="s">
        <v>20</v>
      </c>
      <c r="AP65" s="50" t="s">
        <v>20</v>
      </c>
      <c r="AQ65" s="54"/>
      <c r="AR65" s="15" t="s">
        <v>22</v>
      </c>
      <c r="AS65" s="15" t="s">
        <v>9</v>
      </c>
      <c r="AT65" s="61" t="s">
        <v>9</v>
      </c>
    </row>
    <row r="66" spans="2:46" ht="16.5" customHeight="1" thickBot="1">
      <c r="B66" s="32" t="s">
        <v>9</v>
      </c>
      <c r="C66" s="25" t="s">
        <v>9</v>
      </c>
      <c r="D66" s="33" t="s">
        <v>10</v>
      </c>
      <c r="E66" s="3"/>
      <c r="F66" s="37" t="s">
        <v>3</v>
      </c>
      <c r="G66" s="37" t="s">
        <v>4</v>
      </c>
      <c r="H66" s="37" t="s">
        <v>5</v>
      </c>
      <c r="I66" s="37" t="s">
        <v>6</v>
      </c>
      <c r="J66" s="37" t="s">
        <v>8</v>
      </c>
      <c r="K66" s="37" t="s">
        <v>11</v>
      </c>
      <c r="L66" s="2"/>
      <c r="M66" s="38" t="s">
        <v>10</v>
      </c>
      <c r="N66" s="39" t="s">
        <v>116</v>
      </c>
      <c r="O66" s="1"/>
      <c r="P66" s="25" t="s">
        <v>2</v>
      </c>
      <c r="Q66" s="3"/>
      <c r="R66" s="25" t="s">
        <v>125</v>
      </c>
      <c r="S66" s="25" t="s">
        <v>34</v>
      </c>
      <c r="T66" s="25" t="s">
        <v>46</v>
      </c>
      <c r="U66" s="41" t="s">
        <v>16</v>
      </c>
      <c r="V66" s="3" t="s">
        <v>9</v>
      </c>
      <c r="W66" s="414"/>
      <c r="X66" s="103" t="s">
        <v>11</v>
      </c>
      <c r="Y66" s="6"/>
      <c r="Z66" s="415"/>
      <c r="AA66" s="104" t="s">
        <v>129</v>
      </c>
      <c r="AB66" s="3"/>
      <c r="AC66" s="24" t="s">
        <v>23</v>
      </c>
      <c r="AD66" s="46" t="s">
        <v>18</v>
      </c>
      <c r="AE66" s="24" t="s">
        <v>25</v>
      </c>
      <c r="AF66" s="24" t="s">
        <v>26</v>
      </c>
      <c r="AG66" s="25" t="s">
        <v>30</v>
      </c>
      <c r="AH66" s="16"/>
      <c r="AI66" s="26" t="s">
        <v>130</v>
      </c>
      <c r="AJ66" s="105" t="s">
        <v>238</v>
      </c>
      <c r="AK66" s="28"/>
      <c r="AL66" s="3"/>
      <c r="AM66" s="106" t="s">
        <v>14</v>
      </c>
      <c r="AN66" s="41" t="s">
        <v>14</v>
      </c>
      <c r="AO66" s="25" t="s">
        <v>27</v>
      </c>
      <c r="AP66" s="25" t="s">
        <v>28</v>
      </c>
      <c r="AQ66" s="3"/>
      <c r="AR66" s="2" t="s">
        <v>14</v>
      </c>
      <c r="AS66" s="2" t="s">
        <v>27</v>
      </c>
      <c r="AT66" s="62" t="s">
        <v>28</v>
      </c>
    </row>
    <row r="67" spans="2:46" ht="15.75" thickBot="1">
      <c r="B67" s="34"/>
      <c r="C67" s="35"/>
      <c r="D67" s="36" t="s">
        <v>9</v>
      </c>
      <c r="E67" s="52"/>
      <c r="F67" s="63"/>
      <c r="G67" s="63"/>
      <c r="H67" s="63"/>
      <c r="I67" s="63" t="s">
        <v>7</v>
      </c>
      <c r="J67" s="63"/>
      <c r="K67" s="63"/>
      <c r="L67" s="12"/>
      <c r="M67" s="51" t="s">
        <v>15</v>
      </c>
      <c r="N67" s="63" t="s">
        <v>132</v>
      </c>
      <c r="O67" s="12"/>
      <c r="P67" s="35" t="s">
        <v>9</v>
      </c>
      <c r="Q67" s="52"/>
      <c r="R67" s="35"/>
      <c r="S67" s="35"/>
      <c r="T67" s="35" t="s">
        <v>13</v>
      </c>
      <c r="U67" s="64" t="s">
        <v>17</v>
      </c>
      <c r="V67" s="52"/>
      <c r="W67" s="42" t="s">
        <v>19</v>
      </c>
      <c r="X67" s="65"/>
      <c r="Y67" s="52"/>
      <c r="Z67" s="43" t="s">
        <v>19</v>
      </c>
      <c r="AA67" s="44" t="s">
        <v>19</v>
      </c>
      <c r="AB67" s="66"/>
      <c r="AC67" s="35" t="s">
        <v>24</v>
      </c>
      <c r="AD67" s="67" t="s">
        <v>24</v>
      </c>
      <c r="AE67" s="35" t="s">
        <v>24</v>
      </c>
      <c r="AF67" s="35" t="s">
        <v>24</v>
      </c>
      <c r="AG67" s="35" t="s">
        <v>24</v>
      </c>
      <c r="AH67" s="52"/>
      <c r="AI67" s="71" t="s">
        <v>36</v>
      </c>
      <c r="AJ67" s="69" t="s">
        <v>35</v>
      </c>
      <c r="AK67" s="70" t="s">
        <v>37</v>
      </c>
      <c r="AL67" s="52"/>
      <c r="AM67" s="112" t="s">
        <v>20</v>
      </c>
      <c r="AN67" s="64" t="s">
        <v>20</v>
      </c>
      <c r="AO67" s="35"/>
      <c r="AP67" s="35"/>
      <c r="AQ67" s="52"/>
      <c r="AR67" s="72">
        <v>1</v>
      </c>
      <c r="AS67" s="73">
        <v>0</v>
      </c>
      <c r="AT67" s="53" t="s">
        <v>31</v>
      </c>
    </row>
    <row r="68" spans="2:46" ht="16.5" thickBot="1">
      <c r="B68" s="13">
        <v>41662</v>
      </c>
      <c r="C68" s="11" t="s">
        <v>0</v>
      </c>
      <c r="D68" s="15">
        <v>8</v>
      </c>
      <c r="E68" s="2"/>
      <c r="F68" s="7">
        <v>0.5</v>
      </c>
      <c r="G68" s="7">
        <v>0</v>
      </c>
      <c r="H68" s="7">
        <v>0</v>
      </c>
      <c r="I68" s="7">
        <v>0</v>
      </c>
      <c r="J68" s="7">
        <v>0</v>
      </c>
      <c r="K68" s="7">
        <f>SUM(F68:J68)</f>
        <v>0.5</v>
      </c>
      <c r="L68" s="4"/>
      <c r="M68" s="113">
        <v>0</v>
      </c>
      <c r="N68" s="15">
        <v>0</v>
      </c>
      <c r="O68" s="4"/>
      <c r="P68" s="114">
        <f>D68-(M68+N68)</f>
        <v>8</v>
      </c>
      <c r="Q68" s="4"/>
      <c r="R68" s="7" t="s">
        <v>156</v>
      </c>
      <c r="S68" s="115">
        <v>4</v>
      </c>
      <c r="T68" s="116">
        <v>25</v>
      </c>
      <c r="U68" s="50">
        <f>P68*T68</f>
        <v>200</v>
      </c>
      <c r="V68" s="4"/>
      <c r="W68" s="118">
        <v>0</v>
      </c>
      <c r="X68" s="119">
        <v>185</v>
      </c>
      <c r="Y68" s="120">
        <v>185</v>
      </c>
      <c r="Z68" s="118">
        <v>0</v>
      </c>
      <c r="AA68" s="118">
        <v>2</v>
      </c>
      <c r="AB68" s="3"/>
      <c r="AC68" s="29">
        <f>X68*S68</f>
        <v>740</v>
      </c>
      <c r="AD68" s="121">
        <v>8</v>
      </c>
      <c r="AE68" s="15">
        <v>0.7</v>
      </c>
      <c r="AF68" s="15">
        <v>2.3610000000000002</v>
      </c>
      <c r="AG68" s="121">
        <f>AD68+AF68</f>
        <v>10.361000000000001</v>
      </c>
      <c r="AH68" s="122"/>
      <c r="AI68" s="124">
        <v>810</v>
      </c>
      <c r="AJ68" s="125">
        <f>AC68+AD68+AE68+AF68</f>
        <v>751.06100000000004</v>
      </c>
      <c r="AK68" s="125">
        <f>AI68-AJ68</f>
        <v>58.938999999999965</v>
      </c>
      <c r="AL68" s="3"/>
      <c r="AM68" s="29">
        <f>(X68/U68)*100</f>
        <v>92.5</v>
      </c>
      <c r="AN68" s="15" t="s">
        <v>134</v>
      </c>
      <c r="AO68" s="50">
        <f>(AD68/(AC68+AD68))*100</f>
        <v>1.0695187165775399</v>
      </c>
      <c r="AP68" s="15">
        <f>(AG68/AC68)*100</f>
        <v>1.4001351351351352</v>
      </c>
      <c r="AQ68" s="4"/>
      <c r="AR68" s="113" t="s">
        <v>52</v>
      </c>
      <c r="AS68" s="15" t="s">
        <v>52</v>
      </c>
      <c r="AT68" s="15" t="s">
        <v>138</v>
      </c>
    </row>
    <row r="69" spans="2:46" ht="16.5" thickBot="1">
      <c r="B69" s="14" t="s">
        <v>217</v>
      </c>
      <c r="C69" s="12"/>
      <c r="D69" s="12"/>
      <c r="E69" s="2"/>
      <c r="F69" s="8"/>
      <c r="G69" s="8"/>
      <c r="H69" s="8"/>
      <c r="I69" s="8"/>
      <c r="J69" s="8"/>
      <c r="K69" s="8"/>
      <c r="L69" s="4"/>
      <c r="M69" s="127"/>
      <c r="N69" s="126"/>
      <c r="O69" s="4"/>
      <c r="P69" s="149">
        <f>(D68-(K68))-M68-N68</f>
        <v>7.5</v>
      </c>
      <c r="Q69" s="4"/>
      <c r="R69" s="127"/>
      <c r="S69" s="129"/>
      <c r="T69" s="130"/>
      <c r="U69" s="150">
        <f>P69*T68</f>
        <v>187.5</v>
      </c>
      <c r="V69" s="131"/>
      <c r="W69" s="133"/>
      <c r="X69" s="134"/>
      <c r="Y69" s="135"/>
      <c r="Z69" s="133"/>
      <c r="AA69" s="133"/>
      <c r="AB69" s="16"/>
      <c r="AC69" s="136"/>
      <c r="AD69" s="137"/>
      <c r="AE69" s="130"/>
      <c r="AF69" s="130"/>
      <c r="AG69" s="130"/>
      <c r="AH69" s="131"/>
      <c r="AI69" s="140"/>
      <c r="AJ69" s="137"/>
      <c r="AK69" s="137"/>
      <c r="AL69" s="16"/>
      <c r="AM69" s="151">
        <f>(X68/U69)*100</f>
        <v>98.666666666666671</v>
      </c>
      <c r="AN69" s="130"/>
      <c r="AO69" s="130"/>
      <c r="AP69" s="130"/>
      <c r="AQ69" s="131"/>
      <c r="AR69" s="127"/>
      <c r="AS69" s="126"/>
      <c r="AT69" s="126"/>
    </row>
    <row r="70" spans="2:46" ht="15.75" thickBot="1"/>
    <row r="71" spans="2:46" ht="16.5" customHeight="1">
      <c r="B71" s="29" t="s">
        <v>32</v>
      </c>
      <c r="C71" s="30" t="s">
        <v>1</v>
      </c>
      <c r="D71" s="31" t="s">
        <v>1</v>
      </c>
      <c r="E71" s="54"/>
      <c r="F71" s="609" t="s">
        <v>12</v>
      </c>
      <c r="G71" s="610"/>
      <c r="H71" s="610"/>
      <c r="I71" s="610"/>
      <c r="J71" s="610"/>
      <c r="K71" s="611"/>
      <c r="L71" s="15"/>
      <c r="M71" s="612" t="s">
        <v>33</v>
      </c>
      <c r="N71" s="613"/>
      <c r="O71" s="15"/>
      <c r="P71" s="50" t="s">
        <v>10</v>
      </c>
      <c r="Q71" s="54"/>
      <c r="R71" s="50" t="s">
        <v>122</v>
      </c>
      <c r="S71" s="418"/>
      <c r="T71" s="50" t="s">
        <v>29</v>
      </c>
      <c r="U71" s="55" t="s">
        <v>14</v>
      </c>
      <c r="V71" s="54" t="s">
        <v>9</v>
      </c>
      <c r="W71" s="421" t="s">
        <v>198</v>
      </c>
      <c r="X71" s="100" t="s">
        <v>14</v>
      </c>
      <c r="Y71" s="56"/>
      <c r="Z71" s="422" t="s">
        <v>113</v>
      </c>
      <c r="AA71" s="101" t="s">
        <v>43</v>
      </c>
      <c r="AB71" s="54"/>
      <c r="AC71" s="57" t="s">
        <v>38</v>
      </c>
      <c r="AD71" s="58"/>
      <c r="AE71" s="59"/>
      <c r="AF71" s="60"/>
      <c r="AG71" s="50" t="s">
        <v>11</v>
      </c>
      <c r="AH71" s="54"/>
      <c r="AI71" s="614" t="s">
        <v>39</v>
      </c>
      <c r="AJ71" s="615"/>
      <c r="AK71" s="616"/>
      <c r="AL71" s="54"/>
      <c r="AM71" s="102" t="s">
        <v>22</v>
      </c>
      <c r="AN71" s="55" t="s">
        <v>22</v>
      </c>
      <c r="AO71" s="50" t="s">
        <v>20</v>
      </c>
      <c r="AP71" s="50" t="s">
        <v>20</v>
      </c>
      <c r="AQ71" s="54"/>
      <c r="AR71" s="15" t="s">
        <v>22</v>
      </c>
      <c r="AS71" s="15" t="s">
        <v>9</v>
      </c>
      <c r="AT71" s="61" t="s">
        <v>9</v>
      </c>
    </row>
    <row r="72" spans="2:46" ht="16.5" customHeight="1" thickBot="1">
      <c r="B72" s="32" t="s">
        <v>9</v>
      </c>
      <c r="C72" s="25" t="s">
        <v>9</v>
      </c>
      <c r="D72" s="33" t="s">
        <v>10</v>
      </c>
      <c r="E72" s="3"/>
      <c r="F72" s="37" t="s">
        <v>3</v>
      </c>
      <c r="G72" s="37" t="s">
        <v>4</v>
      </c>
      <c r="H72" s="37" t="s">
        <v>5</v>
      </c>
      <c r="I72" s="37" t="s">
        <v>6</v>
      </c>
      <c r="J72" s="37" t="s">
        <v>8</v>
      </c>
      <c r="K72" s="37" t="s">
        <v>11</v>
      </c>
      <c r="L72" s="2"/>
      <c r="M72" s="38" t="s">
        <v>10</v>
      </c>
      <c r="N72" s="39" t="s">
        <v>116</v>
      </c>
      <c r="O72" s="1"/>
      <c r="P72" s="25" t="s">
        <v>2</v>
      </c>
      <c r="Q72" s="3"/>
      <c r="R72" s="25" t="s">
        <v>125</v>
      </c>
      <c r="S72" s="25" t="s">
        <v>34</v>
      </c>
      <c r="T72" s="25" t="s">
        <v>46</v>
      </c>
      <c r="U72" s="41" t="s">
        <v>16</v>
      </c>
      <c r="V72" s="3" t="s">
        <v>9</v>
      </c>
      <c r="W72" s="419"/>
      <c r="X72" s="103" t="s">
        <v>11</v>
      </c>
      <c r="Y72" s="6"/>
      <c r="Z72" s="420"/>
      <c r="AA72" s="104" t="s">
        <v>129</v>
      </c>
      <c r="AB72" s="3"/>
      <c r="AC72" s="24" t="s">
        <v>23</v>
      </c>
      <c r="AD72" s="46" t="s">
        <v>18</v>
      </c>
      <c r="AE72" s="24" t="s">
        <v>25</v>
      </c>
      <c r="AF72" s="24" t="s">
        <v>26</v>
      </c>
      <c r="AG72" s="25" t="s">
        <v>30</v>
      </c>
      <c r="AH72" s="16"/>
      <c r="AI72" s="26" t="s">
        <v>130</v>
      </c>
      <c r="AJ72" s="105" t="s">
        <v>239</v>
      </c>
      <c r="AK72" s="28"/>
      <c r="AL72" s="3"/>
      <c r="AM72" s="106" t="s">
        <v>14</v>
      </c>
      <c r="AN72" s="41" t="s">
        <v>14</v>
      </c>
      <c r="AO72" s="25" t="s">
        <v>27</v>
      </c>
      <c r="AP72" s="25" t="s">
        <v>28</v>
      </c>
      <c r="AQ72" s="3"/>
      <c r="AR72" s="2" t="s">
        <v>14</v>
      </c>
      <c r="AS72" s="2" t="s">
        <v>27</v>
      </c>
      <c r="AT72" s="62" t="s">
        <v>28</v>
      </c>
    </row>
    <row r="73" spans="2:46" ht="15.75" thickBot="1">
      <c r="B73" s="34"/>
      <c r="C73" s="35"/>
      <c r="D73" s="36" t="s">
        <v>9</v>
      </c>
      <c r="E73" s="52"/>
      <c r="F73" s="63"/>
      <c r="G73" s="63"/>
      <c r="H73" s="63"/>
      <c r="I73" s="63" t="s">
        <v>7</v>
      </c>
      <c r="J73" s="63"/>
      <c r="K73" s="63"/>
      <c r="L73" s="12"/>
      <c r="M73" s="51" t="s">
        <v>15</v>
      </c>
      <c r="N73" s="63" t="s">
        <v>132</v>
      </c>
      <c r="O73" s="12"/>
      <c r="P73" s="35" t="s">
        <v>9</v>
      </c>
      <c r="Q73" s="52"/>
      <c r="R73" s="35"/>
      <c r="S73" s="35"/>
      <c r="T73" s="35" t="s">
        <v>13</v>
      </c>
      <c r="U73" s="64" t="s">
        <v>17</v>
      </c>
      <c r="V73" s="52"/>
      <c r="W73" s="42" t="s">
        <v>19</v>
      </c>
      <c r="X73" s="65"/>
      <c r="Y73" s="52"/>
      <c r="Z73" s="43" t="s">
        <v>19</v>
      </c>
      <c r="AA73" s="44" t="s">
        <v>19</v>
      </c>
      <c r="AB73" s="66"/>
      <c r="AC73" s="35" t="s">
        <v>24</v>
      </c>
      <c r="AD73" s="67" t="s">
        <v>24</v>
      </c>
      <c r="AE73" s="35" t="s">
        <v>24</v>
      </c>
      <c r="AF73" s="35" t="s">
        <v>24</v>
      </c>
      <c r="AG73" s="35" t="s">
        <v>24</v>
      </c>
      <c r="AH73" s="52"/>
      <c r="AI73" s="71" t="s">
        <v>36</v>
      </c>
      <c r="AJ73" s="69" t="s">
        <v>35</v>
      </c>
      <c r="AK73" s="70" t="s">
        <v>37</v>
      </c>
      <c r="AL73" s="52"/>
      <c r="AM73" s="112" t="s">
        <v>20</v>
      </c>
      <c r="AN73" s="64" t="s">
        <v>20</v>
      </c>
      <c r="AO73" s="35"/>
      <c r="AP73" s="35"/>
      <c r="AQ73" s="52"/>
      <c r="AR73" s="72">
        <v>1</v>
      </c>
      <c r="AS73" s="73">
        <v>0</v>
      </c>
      <c r="AT73" s="53" t="s">
        <v>31</v>
      </c>
    </row>
    <row r="74" spans="2:46" ht="16.5" thickBot="1">
      <c r="B74" s="13">
        <v>41663</v>
      </c>
      <c r="C74" s="11" t="s">
        <v>0</v>
      </c>
      <c r="D74" s="15">
        <v>8</v>
      </c>
      <c r="E74" s="2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f>SUM(F74:J74)</f>
        <v>0</v>
      </c>
      <c r="L74" s="4"/>
      <c r="M74" s="113">
        <v>0</v>
      </c>
      <c r="N74" s="15">
        <v>0</v>
      </c>
      <c r="O74" s="4"/>
      <c r="P74" s="114">
        <f>D74-(M74+N74)</f>
        <v>8</v>
      </c>
      <c r="Q74" s="4"/>
      <c r="R74" s="7" t="s">
        <v>156</v>
      </c>
      <c r="S74" s="115">
        <v>4</v>
      </c>
      <c r="T74" s="116">
        <v>25</v>
      </c>
      <c r="U74" s="50">
        <f>P74*T74</f>
        <v>200</v>
      </c>
      <c r="V74" s="4"/>
      <c r="W74" s="118">
        <v>0</v>
      </c>
      <c r="X74" s="119">
        <v>224</v>
      </c>
      <c r="Y74" s="120">
        <v>185</v>
      </c>
      <c r="Z74" s="118">
        <v>0</v>
      </c>
      <c r="AA74" s="118">
        <v>5</v>
      </c>
      <c r="AB74" s="3"/>
      <c r="AC74" s="29">
        <f>X74*S74</f>
        <v>896</v>
      </c>
      <c r="AD74" s="121">
        <v>20</v>
      </c>
      <c r="AE74" s="15">
        <v>1.1599999999999999</v>
      </c>
      <c r="AF74" s="15">
        <v>2.3610000000000002</v>
      </c>
      <c r="AG74" s="121">
        <f>AD74+AF74</f>
        <v>22.361000000000001</v>
      </c>
      <c r="AH74" s="122"/>
      <c r="AI74" s="124">
        <v>810</v>
      </c>
      <c r="AJ74" s="125">
        <f>AC74+AD74+AE74+AF74</f>
        <v>919.52099999999996</v>
      </c>
      <c r="AK74" s="125">
        <f>AI74-AJ74</f>
        <v>-109.52099999999996</v>
      </c>
      <c r="AL74" s="3"/>
      <c r="AM74" s="29">
        <f>(X74/U74)*100</f>
        <v>112.00000000000001</v>
      </c>
      <c r="AN74" s="15" t="s">
        <v>134</v>
      </c>
      <c r="AO74" s="50">
        <f>(AD74/(AC74+AD74))*100</f>
        <v>2.1834061135371177</v>
      </c>
      <c r="AP74" s="15">
        <f>(AG74/AC74)*100</f>
        <v>2.4956473214285713</v>
      </c>
      <c r="AQ74" s="4"/>
      <c r="AR74" s="113" t="s">
        <v>52</v>
      </c>
      <c r="AS74" s="15" t="s">
        <v>52</v>
      </c>
      <c r="AT74" s="15" t="s">
        <v>138</v>
      </c>
    </row>
    <row r="75" spans="2:46" ht="16.5" thickBot="1">
      <c r="B75" s="14" t="s">
        <v>154</v>
      </c>
      <c r="C75" s="12"/>
      <c r="D75" s="12"/>
      <c r="E75" s="2"/>
      <c r="F75" s="8"/>
      <c r="G75" s="8"/>
      <c r="H75" s="8"/>
      <c r="I75" s="8"/>
      <c r="J75" s="8"/>
      <c r="K75" s="8"/>
      <c r="L75" s="4"/>
      <c r="M75" s="127"/>
      <c r="N75" s="126"/>
      <c r="O75" s="4"/>
      <c r="P75" s="149">
        <f>(D74-(K74))-M74-N74</f>
        <v>8</v>
      </c>
      <c r="Q75" s="4"/>
      <c r="R75" s="127"/>
      <c r="S75" s="129"/>
      <c r="T75" s="130"/>
      <c r="U75" s="150">
        <f>P75*T74</f>
        <v>200</v>
      </c>
      <c r="V75" s="131"/>
      <c r="W75" s="133"/>
      <c r="X75" s="134"/>
      <c r="Y75" s="135"/>
      <c r="Z75" s="133"/>
      <c r="AA75" s="133"/>
      <c r="AB75" s="16"/>
      <c r="AC75" s="136"/>
      <c r="AD75" s="137"/>
      <c r="AE75" s="130"/>
      <c r="AF75" s="130"/>
      <c r="AG75" s="130"/>
      <c r="AH75" s="131"/>
      <c r="AI75" s="140"/>
      <c r="AJ75" s="137"/>
      <c r="AK75" s="137"/>
      <c r="AL75" s="16"/>
      <c r="AM75" s="151">
        <f>(X74/U75)*100</f>
        <v>112.00000000000001</v>
      </c>
      <c r="AN75" s="130"/>
      <c r="AO75" s="130"/>
      <c r="AP75" s="130"/>
      <c r="AQ75" s="131"/>
      <c r="AR75" s="127"/>
      <c r="AS75" s="126"/>
      <c r="AT75" s="126"/>
    </row>
    <row r="76" spans="2:46" ht="19.5" customHeight="1" thickBot="1"/>
    <row r="77" spans="2:46" ht="16.5" customHeight="1">
      <c r="B77" s="29" t="s">
        <v>32</v>
      </c>
      <c r="C77" s="30" t="s">
        <v>1</v>
      </c>
      <c r="D77" s="31" t="s">
        <v>1</v>
      </c>
      <c r="E77" s="54"/>
      <c r="F77" s="609" t="s">
        <v>12</v>
      </c>
      <c r="G77" s="610"/>
      <c r="H77" s="610"/>
      <c r="I77" s="610"/>
      <c r="J77" s="610"/>
      <c r="K77" s="611"/>
      <c r="L77" s="15"/>
      <c r="M77" s="612" t="s">
        <v>33</v>
      </c>
      <c r="N77" s="613"/>
      <c r="O77" s="15"/>
      <c r="P77" s="50" t="s">
        <v>10</v>
      </c>
      <c r="Q77" s="54"/>
      <c r="R77" s="50" t="s">
        <v>122</v>
      </c>
      <c r="S77" s="423"/>
      <c r="T77" s="50" t="s">
        <v>29</v>
      </c>
      <c r="U77" s="55" t="s">
        <v>14</v>
      </c>
      <c r="V77" s="54" t="s">
        <v>9</v>
      </c>
      <c r="W77" s="426" t="s">
        <v>198</v>
      </c>
      <c r="X77" s="100" t="s">
        <v>14</v>
      </c>
      <c r="Y77" s="56"/>
      <c r="Z77" s="427" t="s">
        <v>113</v>
      </c>
      <c r="AA77" s="101" t="s">
        <v>43</v>
      </c>
      <c r="AB77" s="54"/>
      <c r="AC77" s="57" t="s">
        <v>38</v>
      </c>
      <c r="AD77" s="58"/>
      <c r="AE77" s="59"/>
      <c r="AF77" s="60"/>
      <c r="AG77" s="50" t="s">
        <v>11</v>
      </c>
      <c r="AH77" s="54"/>
      <c r="AI77" s="614" t="s">
        <v>39</v>
      </c>
      <c r="AJ77" s="615"/>
      <c r="AK77" s="616"/>
      <c r="AL77" s="54"/>
      <c r="AM77" s="102" t="s">
        <v>22</v>
      </c>
      <c r="AN77" s="55" t="s">
        <v>22</v>
      </c>
      <c r="AO77" s="50" t="s">
        <v>20</v>
      </c>
      <c r="AP77" s="50" t="s">
        <v>20</v>
      </c>
      <c r="AQ77" s="54"/>
      <c r="AR77" s="15" t="s">
        <v>22</v>
      </c>
      <c r="AS77" s="15" t="s">
        <v>9</v>
      </c>
      <c r="AT77" s="61" t="s">
        <v>9</v>
      </c>
    </row>
    <row r="78" spans="2:46" ht="16.5" customHeight="1" thickBot="1">
      <c r="B78" s="32" t="s">
        <v>9</v>
      </c>
      <c r="C78" s="25" t="s">
        <v>9</v>
      </c>
      <c r="D78" s="33" t="s">
        <v>10</v>
      </c>
      <c r="E78" s="3"/>
      <c r="F78" s="37" t="s">
        <v>3</v>
      </c>
      <c r="G78" s="37" t="s">
        <v>4</v>
      </c>
      <c r="H78" s="37" t="s">
        <v>5</v>
      </c>
      <c r="I78" s="37" t="s">
        <v>6</v>
      </c>
      <c r="J78" s="37" t="s">
        <v>8</v>
      </c>
      <c r="K78" s="37" t="s">
        <v>11</v>
      </c>
      <c r="L78" s="2"/>
      <c r="M78" s="38" t="s">
        <v>10</v>
      </c>
      <c r="N78" s="39" t="s">
        <v>116</v>
      </c>
      <c r="O78" s="1"/>
      <c r="P78" s="25" t="s">
        <v>2</v>
      </c>
      <c r="Q78" s="3"/>
      <c r="R78" s="25" t="s">
        <v>125</v>
      </c>
      <c r="S78" s="25" t="s">
        <v>34</v>
      </c>
      <c r="T78" s="25" t="s">
        <v>46</v>
      </c>
      <c r="U78" s="41" t="s">
        <v>16</v>
      </c>
      <c r="V78" s="3" t="s">
        <v>9</v>
      </c>
      <c r="W78" s="424"/>
      <c r="X78" s="103" t="s">
        <v>11</v>
      </c>
      <c r="Y78" s="6"/>
      <c r="Z78" s="425"/>
      <c r="AA78" s="104" t="s">
        <v>129</v>
      </c>
      <c r="AB78" s="3"/>
      <c r="AC78" s="24" t="s">
        <v>23</v>
      </c>
      <c r="AD78" s="46" t="s">
        <v>18</v>
      </c>
      <c r="AE78" s="24" t="s">
        <v>25</v>
      </c>
      <c r="AF78" s="24" t="s">
        <v>26</v>
      </c>
      <c r="AG78" s="25" t="s">
        <v>30</v>
      </c>
      <c r="AH78" s="16"/>
      <c r="AI78" s="26" t="s">
        <v>130</v>
      </c>
      <c r="AJ78" s="105" t="s">
        <v>241</v>
      </c>
      <c r="AK78" s="28"/>
      <c r="AL78" s="3"/>
      <c r="AM78" s="106" t="s">
        <v>14</v>
      </c>
      <c r="AN78" s="41" t="s">
        <v>14</v>
      </c>
      <c r="AO78" s="25" t="s">
        <v>27</v>
      </c>
      <c r="AP78" s="25" t="s">
        <v>28</v>
      </c>
      <c r="AQ78" s="3"/>
      <c r="AR78" s="2" t="s">
        <v>14</v>
      </c>
      <c r="AS78" s="2" t="s">
        <v>27</v>
      </c>
      <c r="AT78" s="62" t="s">
        <v>28</v>
      </c>
    </row>
    <row r="79" spans="2:46" ht="15.75" thickBot="1">
      <c r="B79" s="34"/>
      <c r="C79" s="35"/>
      <c r="D79" s="36" t="s">
        <v>9</v>
      </c>
      <c r="E79" s="52"/>
      <c r="F79" s="63"/>
      <c r="G79" s="63"/>
      <c r="H79" s="63"/>
      <c r="I79" s="63" t="s">
        <v>7</v>
      </c>
      <c r="J79" s="63"/>
      <c r="K79" s="63"/>
      <c r="L79" s="12"/>
      <c r="M79" s="51" t="s">
        <v>15</v>
      </c>
      <c r="N79" s="63" t="s">
        <v>132</v>
      </c>
      <c r="O79" s="12"/>
      <c r="P79" s="35" t="s">
        <v>9</v>
      </c>
      <c r="Q79" s="52"/>
      <c r="R79" s="35"/>
      <c r="S79" s="35"/>
      <c r="T79" s="35" t="s">
        <v>13</v>
      </c>
      <c r="U79" s="64" t="s">
        <v>17</v>
      </c>
      <c r="V79" s="52"/>
      <c r="W79" s="42" t="s">
        <v>19</v>
      </c>
      <c r="X79" s="65"/>
      <c r="Y79" s="52"/>
      <c r="Z79" s="43" t="s">
        <v>19</v>
      </c>
      <c r="AA79" s="44" t="s">
        <v>19</v>
      </c>
      <c r="AB79" s="66"/>
      <c r="AC79" s="35" t="s">
        <v>24</v>
      </c>
      <c r="AD79" s="67" t="s">
        <v>24</v>
      </c>
      <c r="AE79" s="35" t="s">
        <v>24</v>
      </c>
      <c r="AF79" s="35" t="s">
        <v>24</v>
      </c>
      <c r="AG79" s="35" t="s">
        <v>24</v>
      </c>
      <c r="AH79" s="52"/>
      <c r="AI79" s="71" t="s">
        <v>36</v>
      </c>
      <c r="AJ79" s="69" t="s">
        <v>35</v>
      </c>
      <c r="AK79" s="70" t="s">
        <v>37</v>
      </c>
      <c r="AL79" s="52"/>
      <c r="AM79" s="112" t="s">
        <v>20</v>
      </c>
      <c r="AN79" s="64" t="s">
        <v>20</v>
      </c>
      <c r="AO79" s="35"/>
      <c r="AP79" s="35"/>
      <c r="AQ79" s="52"/>
      <c r="AR79" s="72">
        <v>1</v>
      </c>
      <c r="AS79" s="73">
        <v>0</v>
      </c>
      <c r="AT79" s="53" t="s">
        <v>31</v>
      </c>
    </row>
    <row r="80" spans="2:46" ht="16.5" thickBot="1">
      <c r="B80" s="13">
        <v>41666</v>
      </c>
      <c r="C80" s="11" t="s">
        <v>0</v>
      </c>
      <c r="D80" s="15">
        <v>10</v>
      </c>
      <c r="E80" s="2"/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f>SUM(F80:J80)</f>
        <v>0</v>
      </c>
      <c r="L80" s="4"/>
      <c r="M80" s="113">
        <v>0</v>
      </c>
      <c r="N80" s="15">
        <v>0</v>
      </c>
      <c r="O80" s="4"/>
      <c r="P80" s="114">
        <f>D80-(M80+N80)</f>
        <v>10</v>
      </c>
      <c r="Q80" s="4"/>
      <c r="R80" s="7" t="s">
        <v>156</v>
      </c>
      <c r="S80" s="115">
        <v>4</v>
      </c>
      <c r="T80" s="116">
        <v>25</v>
      </c>
      <c r="U80" s="50">
        <f>P80*T80</f>
        <v>250</v>
      </c>
      <c r="V80" s="4"/>
      <c r="W80" s="118">
        <v>0</v>
      </c>
      <c r="X80" s="119">
        <v>278</v>
      </c>
      <c r="Y80" s="120">
        <v>185</v>
      </c>
      <c r="Z80" s="118">
        <v>0</v>
      </c>
      <c r="AA80" s="118">
        <v>2</v>
      </c>
      <c r="AB80" s="3"/>
      <c r="AC80" s="29">
        <f>X80*S80</f>
        <v>1112</v>
      </c>
      <c r="AD80" s="121">
        <v>20</v>
      </c>
      <c r="AE80" s="15">
        <v>6.82</v>
      </c>
      <c r="AF80" s="15">
        <v>0</v>
      </c>
      <c r="AG80" s="121">
        <f>AD80+AF80</f>
        <v>20</v>
      </c>
      <c r="AH80" s="122"/>
      <c r="AI80" s="124">
        <v>6110</v>
      </c>
      <c r="AJ80" s="125">
        <f>AC80+AD80+AE80+AF80</f>
        <v>1138.82</v>
      </c>
      <c r="AK80" s="125">
        <f>AI80-AJ80</f>
        <v>4971.18</v>
      </c>
      <c r="AL80" s="3"/>
      <c r="AM80" s="29">
        <f>(X80/U80)*100</f>
        <v>111.20000000000002</v>
      </c>
      <c r="AN80" s="15" t="s">
        <v>134</v>
      </c>
      <c r="AO80" s="50">
        <f>(AD80/(AC80+AD80))*100</f>
        <v>1.7667844522968199</v>
      </c>
      <c r="AP80" s="15">
        <f>(AG80/AC80)*100</f>
        <v>1.7985611510791366</v>
      </c>
      <c r="AQ80" s="4"/>
      <c r="AR80" s="113" t="s">
        <v>52</v>
      </c>
      <c r="AS80" s="15" t="s">
        <v>52</v>
      </c>
      <c r="AT80" s="15" t="s">
        <v>138</v>
      </c>
    </row>
    <row r="81" spans="1:46" ht="16.5" thickBot="1">
      <c r="B81" s="14" t="s">
        <v>154</v>
      </c>
      <c r="C81" s="12"/>
      <c r="D81" s="12"/>
      <c r="E81" s="2"/>
      <c r="F81" s="8"/>
      <c r="G81" s="8"/>
      <c r="H81" s="8"/>
      <c r="I81" s="8"/>
      <c r="J81" s="8"/>
      <c r="K81" s="8"/>
      <c r="L81" s="4"/>
      <c r="M81" s="127"/>
      <c r="N81" s="126"/>
      <c r="O81" s="4"/>
      <c r="P81" s="149">
        <f>(D80-(K80))-M80-N80</f>
        <v>10</v>
      </c>
      <c r="Q81" s="4"/>
      <c r="R81" s="127"/>
      <c r="S81" s="129"/>
      <c r="T81" s="130"/>
      <c r="U81" s="150">
        <f>P81*T80</f>
        <v>250</v>
      </c>
      <c r="V81" s="131"/>
      <c r="W81" s="133"/>
      <c r="X81" s="134"/>
      <c r="Y81" s="135"/>
      <c r="Z81" s="133"/>
      <c r="AA81" s="133"/>
      <c r="AB81" s="16"/>
      <c r="AC81" s="136"/>
      <c r="AD81" s="137"/>
      <c r="AE81" s="130"/>
      <c r="AF81" s="130"/>
      <c r="AG81" s="130"/>
      <c r="AH81" s="131"/>
      <c r="AI81" s="140"/>
      <c r="AJ81" s="137"/>
      <c r="AK81" s="137"/>
      <c r="AL81" s="16"/>
      <c r="AM81" s="151">
        <f>(X80/U81)*100</f>
        <v>111.20000000000002</v>
      </c>
      <c r="AN81" s="130"/>
      <c r="AO81" s="130"/>
      <c r="AP81" s="130"/>
      <c r="AQ81" s="131"/>
      <c r="AR81" s="127"/>
      <c r="AS81" s="126"/>
      <c r="AT81" s="126"/>
    </row>
    <row r="82" spans="1:46" ht="15.75" thickBot="1"/>
    <row r="83" spans="1:46" ht="16.5" thickBot="1">
      <c r="B83" s="13">
        <v>41667</v>
      </c>
      <c r="C83" s="11" t="s">
        <v>0</v>
      </c>
      <c r="D83" s="15">
        <v>10.5</v>
      </c>
      <c r="E83" s="2"/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f>SUM(F83:J83)</f>
        <v>0</v>
      </c>
      <c r="L83" s="4"/>
      <c r="M83" s="113">
        <v>0</v>
      </c>
      <c r="N83" s="15">
        <v>0</v>
      </c>
      <c r="O83" s="4"/>
      <c r="P83" s="114">
        <f>D83-(M83+N83)</f>
        <v>10.5</v>
      </c>
      <c r="Q83" s="4"/>
      <c r="R83" s="7" t="s">
        <v>156</v>
      </c>
      <c r="S83" s="115">
        <v>4</v>
      </c>
      <c r="T83" s="116">
        <v>25</v>
      </c>
      <c r="U83" s="50">
        <f>P83*T83</f>
        <v>262.5</v>
      </c>
      <c r="V83" s="4"/>
      <c r="W83" s="118">
        <v>0</v>
      </c>
      <c r="X83" s="119">
        <v>301</v>
      </c>
      <c r="Y83" s="120">
        <v>185</v>
      </c>
      <c r="Z83" s="118">
        <v>0</v>
      </c>
      <c r="AA83" s="118">
        <v>1</v>
      </c>
      <c r="AB83" s="3"/>
      <c r="AC83" s="29">
        <f>X83*S83</f>
        <v>1204</v>
      </c>
      <c r="AD83" s="121">
        <v>20</v>
      </c>
      <c r="AE83" s="15">
        <v>3.85</v>
      </c>
      <c r="AF83" s="15">
        <v>0</v>
      </c>
      <c r="AG83" s="121">
        <f>AD83+AF83</f>
        <v>20</v>
      </c>
      <c r="AH83" s="122"/>
      <c r="AI83" s="124">
        <f>AK80</f>
        <v>4971.18</v>
      </c>
      <c r="AJ83" s="125">
        <f>AC83+AD83+AE83+AF83</f>
        <v>1227.8499999999999</v>
      </c>
      <c r="AK83" s="125">
        <f>AI83-AJ83</f>
        <v>3743.3300000000004</v>
      </c>
      <c r="AL83" s="3"/>
      <c r="AM83" s="29">
        <f>(X83/U83)*100</f>
        <v>114.66666666666667</v>
      </c>
      <c r="AN83" s="15" t="s">
        <v>134</v>
      </c>
      <c r="AO83" s="50">
        <f>(AD83/(AC83+AD83))*100</f>
        <v>1.6339869281045754</v>
      </c>
      <c r="AP83" s="15">
        <f>(AG83/AC83)*100</f>
        <v>1.6611295681063125</v>
      </c>
      <c r="AQ83" s="4"/>
      <c r="AR83" s="113" t="s">
        <v>52</v>
      </c>
      <c r="AS83" s="15" t="s">
        <v>52</v>
      </c>
      <c r="AT83" s="15" t="s">
        <v>138</v>
      </c>
    </row>
    <row r="84" spans="1:46" ht="16.5" thickBot="1">
      <c r="B84" s="14" t="s">
        <v>154</v>
      </c>
      <c r="C84" s="12"/>
      <c r="D84" s="12"/>
      <c r="E84" s="2"/>
      <c r="F84" s="8"/>
      <c r="G84" s="8"/>
      <c r="H84" s="8"/>
      <c r="I84" s="8"/>
      <c r="J84" s="8"/>
      <c r="K84" s="8"/>
      <c r="L84" s="4"/>
      <c r="M84" s="127"/>
      <c r="N84" s="126"/>
      <c r="O84" s="4"/>
      <c r="P84" s="149">
        <f>(D83-(K83))-M83-N83</f>
        <v>10.5</v>
      </c>
      <c r="Q84" s="4"/>
      <c r="R84" s="127"/>
      <c r="S84" s="129"/>
      <c r="T84" s="130"/>
      <c r="U84" s="150">
        <f>P84*T83</f>
        <v>262.5</v>
      </c>
      <c r="V84" s="131"/>
      <c r="W84" s="133"/>
      <c r="X84" s="134"/>
      <c r="Y84" s="135"/>
      <c r="Z84" s="133"/>
      <c r="AA84" s="133"/>
      <c r="AB84" s="16"/>
      <c r="AC84" s="136"/>
      <c r="AD84" s="137"/>
      <c r="AE84" s="130"/>
      <c r="AF84" s="130"/>
      <c r="AG84" s="130"/>
      <c r="AH84" s="131"/>
      <c r="AI84" s="140"/>
      <c r="AJ84" s="137"/>
      <c r="AK84" s="137"/>
      <c r="AL84" s="16"/>
      <c r="AM84" s="151">
        <f>(X83/U84)*100</f>
        <v>114.66666666666667</v>
      </c>
      <c r="AN84" s="130"/>
      <c r="AO84" s="130"/>
      <c r="AP84" s="130"/>
      <c r="AQ84" s="131"/>
      <c r="AR84" s="127"/>
      <c r="AS84" s="126"/>
      <c r="AT84" s="126"/>
    </row>
    <row r="85" spans="1:46" ht="15.75" thickBot="1"/>
    <row r="86" spans="1:46" ht="16.5" thickBot="1">
      <c r="B86" s="13">
        <v>41668</v>
      </c>
      <c r="C86" s="11" t="s">
        <v>0</v>
      </c>
      <c r="D86" s="15">
        <v>10</v>
      </c>
      <c r="E86" s="2"/>
      <c r="F86" s="7">
        <v>2.5</v>
      </c>
      <c r="G86" s="7">
        <v>0</v>
      </c>
      <c r="H86" s="7">
        <v>0</v>
      </c>
      <c r="I86" s="7">
        <v>0</v>
      </c>
      <c r="J86" s="7">
        <v>0</v>
      </c>
      <c r="K86" s="7">
        <f>SUM(F86:J86)</f>
        <v>2.5</v>
      </c>
      <c r="L86" s="4"/>
      <c r="M86" s="113">
        <v>0</v>
      </c>
      <c r="N86" s="15">
        <v>0</v>
      </c>
      <c r="O86" s="4"/>
      <c r="P86" s="114">
        <f>D86-(M86+N86)</f>
        <v>10</v>
      </c>
      <c r="Q86" s="4"/>
      <c r="R86" s="7" t="s">
        <v>156</v>
      </c>
      <c r="S86" s="115">
        <v>4</v>
      </c>
      <c r="T86" s="116">
        <v>25</v>
      </c>
      <c r="U86" s="50">
        <f>P86*T86</f>
        <v>250</v>
      </c>
      <c r="V86" s="4"/>
      <c r="W86" s="118">
        <v>0</v>
      </c>
      <c r="X86" s="119">
        <v>184</v>
      </c>
      <c r="Y86" s="120">
        <v>185</v>
      </c>
      <c r="Z86" s="118">
        <v>0</v>
      </c>
      <c r="AA86" s="118">
        <v>0</v>
      </c>
      <c r="AB86" s="3"/>
      <c r="AC86" s="29">
        <f>X86*S86</f>
        <v>736</v>
      </c>
      <c r="AD86" s="121">
        <v>20</v>
      </c>
      <c r="AE86" s="15">
        <v>0</v>
      </c>
      <c r="AF86" s="15">
        <v>0</v>
      </c>
      <c r="AG86" s="121">
        <f>AD86+AF86</f>
        <v>20</v>
      </c>
      <c r="AH86" s="122"/>
      <c r="AI86" s="124">
        <f>AK83</f>
        <v>3743.3300000000004</v>
      </c>
      <c r="AJ86" s="125">
        <f>AC86+AD86+AE86+AF86</f>
        <v>756</v>
      </c>
      <c r="AK86" s="125">
        <f>AI86-AJ86</f>
        <v>2987.3300000000004</v>
      </c>
      <c r="AL86" s="3"/>
      <c r="AM86" s="29">
        <f>(X86/U86)*100</f>
        <v>73.599999999999994</v>
      </c>
      <c r="AN86" s="15" t="s">
        <v>134</v>
      </c>
      <c r="AO86" s="50">
        <f>(AD86/(AC86+AD86))*100</f>
        <v>2.6455026455026456</v>
      </c>
      <c r="AP86" s="15">
        <f>(AG86/AC86)*100</f>
        <v>2.7173913043478262</v>
      </c>
      <c r="AQ86" s="4"/>
      <c r="AR86" s="113" t="s">
        <v>52</v>
      </c>
      <c r="AS86" s="15" t="s">
        <v>52</v>
      </c>
      <c r="AT86" s="15" t="s">
        <v>138</v>
      </c>
    </row>
    <row r="87" spans="1:46" ht="16.5" thickBot="1">
      <c r="B87" s="14" t="s">
        <v>154</v>
      </c>
      <c r="C87" s="12"/>
      <c r="D87" s="12"/>
      <c r="E87" s="2"/>
      <c r="F87" s="8"/>
      <c r="G87" s="8"/>
      <c r="H87" s="8"/>
      <c r="I87" s="8"/>
      <c r="J87" s="8"/>
      <c r="K87" s="8"/>
      <c r="L87" s="4"/>
      <c r="M87" s="127"/>
      <c r="N87" s="126"/>
      <c r="O87" s="4"/>
      <c r="P87" s="149">
        <f>(D86-(K86))-M86-N86</f>
        <v>7.5</v>
      </c>
      <c r="Q87" s="4"/>
      <c r="R87" s="127"/>
      <c r="S87" s="129"/>
      <c r="T87" s="130"/>
      <c r="U87" s="150">
        <f>P87*T86</f>
        <v>187.5</v>
      </c>
      <c r="V87" s="131"/>
      <c r="W87" s="133"/>
      <c r="X87" s="134"/>
      <c r="Y87" s="135"/>
      <c r="Z87" s="133"/>
      <c r="AA87" s="133"/>
      <c r="AB87" s="16"/>
      <c r="AC87" s="136"/>
      <c r="AD87" s="137"/>
      <c r="AE87" s="130"/>
      <c r="AF87" s="130"/>
      <c r="AG87" s="130"/>
      <c r="AH87" s="131"/>
      <c r="AI87" s="140"/>
      <c r="AJ87" s="137"/>
      <c r="AK87" s="137"/>
      <c r="AL87" s="16"/>
      <c r="AM87" s="151">
        <f>(X86/U87)*100</f>
        <v>98.133333333333326</v>
      </c>
      <c r="AN87" s="130"/>
      <c r="AO87" s="130"/>
      <c r="AP87" s="130"/>
      <c r="AQ87" s="131"/>
      <c r="AR87" s="127"/>
      <c r="AS87" s="126"/>
      <c r="AT87" s="126"/>
    </row>
    <row r="89" spans="1:46" ht="15.75" thickBot="1">
      <c r="B89" s="262" t="s">
        <v>162</v>
      </c>
    </row>
    <row r="90" spans="1:46" ht="16.5" customHeight="1">
      <c r="A90" s="267"/>
      <c r="B90" s="223" t="s">
        <v>32</v>
      </c>
      <c r="C90" s="224" t="s">
        <v>1</v>
      </c>
      <c r="D90" s="225" t="s">
        <v>1</v>
      </c>
      <c r="E90" s="226"/>
      <c r="F90" s="664" t="s">
        <v>12</v>
      </c>
      <c r="G90" s="665"/>
      <c r="H90" s="665"/>
      <c r="I90" s="665"/>
      <c r="J90" s="665"/>
      <c r="K90" s="666"/>
      <c r="L90" s="15"/>
      <c r="M90" s="667" t="s">
        <v>33</v>
      </c>
      <c r="N90" s="668"/>
      <c r="O90" s="168"/>
      <c r="P90" s="168" t="s">
        <v>10</v>
      </c>
      <c r="Q90" s="226"/>
      <c r="R90" s="168" t="s">
        <v>122</v>
      </c>
      <c r="S90" s="430"/>
      <c r="T90" s="168" t="s">
        <v>29</v>
      </c>
      <c r="U90" s="168" t="s">
        <v>14</v>
      </c>
      <c r="V90" s="226" t="s">
        <v>9</v>
      </c>
      <c r="W90" s="432" t="s">
        <v>198</v>
      </c>
      <c r="X90" s="227" t="s">
        <v>14</v>
      </c>
      <c r="Y90" s="431"/>
      <c r="Z90" s="432" t="s">
        <v>113</v>
      </c>
      <c r="AA90" s="229" t="s">
        <v>43</v>
      </c>
      <c r="AB90" s="226"/>
      <c r="AC90" s="230" t="s">
        <v>38</v>
      </c>
      <c r="AD90" s="231"/>
      <c r="AE90" s="226"/>
      <c r="AF90" s="232"/>
      <c r="AG90" s="168" t="s">
        <v>11</v>
      </c>
      <c r="AH90" s="226"/>
      <c r="AI90" s="658" t="s">
        <v>39</v>
      </c>
      <c r="AJ90" s="659"/>
      <c r="AK90" s="660"/>
      <c r="AL90" s="226"/>
      <c r="AM90" s="168" t="s">
        <v>22</v>
      </c>
      <c r="AN90" s="168" t="s">
        <v>22</v>
      </c>
      <c r="AO90" s="168" t="s">
        <v>20</v>
      </c>
      <c r="AP90" s="168" t="s">
        <v>20</v>
      </c>
      <c r="AQ90" s="226"/>
      <c r="AR90" s="168" t="s">
        <v>22</v>
      </c>
      <c r="AS90" s="168" t="s">
        <v>9</v>
      </c>
      <c r="AT90" s="233" t="s">
        <v>9</v>
      </c>
    </row>
    <row r="91" spans="1:46" ht="16.5" customHeight="1" thickBot="1">
      <c r="A91" s="267"/>
      <c r="B91" s="234" t="s">
        <v>9</v>
      </c>
      <c r="C91" s="189" t="s">
        <v>9</v>
      </c>
      <c r="D91" s="235" t="s">
        <v>10</v>
      </c>
      <c r="E91" s="236"/>
      <c r="F91" s="237" t="s">
        <v>3</v>
      </c>
      <c r="G91" s="237" t="s">
        <v>4</v>
      </c>
      <c r="H91" s="237" t="s">
        <v>5</v>
      </c>
      <c r="I91" s="237" t="s">
        <v>6</v>
      </c>
      <c r="J91" s="237" t="s">
        <v>8</v>
      </c>
      <c r="K91" s="237" t="s">
        <v>11</v>
      </c>
      <c r="L91" s="2"/>
      <c r="M91" s="238" t="s">
        <v>10</v>
      </c>
      <c r="N91" s="239" t="s">
        <v>116</v>
      </c>
      <c r="O91" s="189"/>
      <c r="P91" s="189" t="s">
        <v>2</v>
      </c>
      <c r="Q91" s="236"/>
      <c r="R91" s="189" t="s">
        <v>125</v>
      </c>
      <c r="S91" s="189" t="s">
        <v>34</v>
      </c>
      <c r="T91" s="189" t="s">
        <v>46</v>
      </c>
      <c r="U91" s="189" t="s">
        <v>16</v>
      </c>
      <c r="V91" s="236" t="s">
        <v>9</v>
      </c>
      <c r="W91" s="429"/>
      <c r="X91" s="238" t="s">
        <v>11</v>
      </c>
      <c r="Y91" s="428"/>
      <c r="Z91" s="429"/>
      <c r="AA91" s="183" t="s">
        <v>129</v>
      </c>
      <c r="AB91" s="236"/>
      <c r="AC91" s="242" t="s">
        <v>23</v>
      </c>
      <c r="AD91" s="243" t="s">
        <v>18</v>
      </c>
      <c r="AE91" s="242" t="s">
        <v>25</v>
      </c>
      <c r="AF91" s="242" t="s">
        <v>26</v>
      </c>
      <c r="AG91" s="189" t="s">
        <v>30</v>
      </c>
      <c r="AH91" s="236"/>
      <c r="AI91" s="244" t="s">
        <v>130</v>
      </c>
      <c r="AJ91" s="236"/>
      <c r="AK91" s="240"/>
      <c r="AL91" s="236"/>
      <c r="AM91" s="189" t="s">
        <v>14</v>
      </c>
      <c r="AN91" s="189" t="s">
        <v>14</v>
      </c>
      <c r="AO91" s="189" t="s">
        <v>27</v>
      </c>
      <c r="AP91" s="189" t="s">
        <v>28</v>
      </c>
      <c r="AQ91" s="236"/>
      <c r="AR91" s="189" t="s">
        <v>14</v>
      </c>
      <c r="AS91" s="189" t="s">
        <v>27</v>
      </c>
      <c r="AT91" s="235" t="s">
        <v>28</v>
      </c>
    </row>
    <row r="92" spans="1:46" ht="15.75" thickBot="1">
      <c r="A92" s="267"/>
      <c r="B92" s="245"/>
      <c r="C92" s="213"/>
      <c r="D92" s="246" t="s">
        <v>9</v>
      </c>
      <c r="E92" s="247"/>
      <c r="F92" s="248"/>
      <c r="G92" s="248"/>
      <c r="H92" s="248"/>
      <c r="I92" s="248" t="s">
        <v>7</v>
      </c>
      <c r="J92" s="248"/>
      <c r="K92" s="248"/>
      <c r="L92" s="12"/>
      <c r="M92" s="249" t="s">
        <v>15</v>
      </c>
      <c r="N92" s="248" t="s">
        <v>132</v>
      </c>
      <c r="O92" s="213"/>
      <c r="P92" s="213" t="s">
        <v>9</v>
      </c>
      <c r="Q92" s="247"/>
      <c r="R92" s="213"/>
      <c r="S92" s="213"/>
      <c r="T92" s="213" t="s">
        <v>13</v>
      </c>
      <c r="U92" s="213" t="s">
        <v>17</v>
      </c>
      <c r="V92" s="247"/>
      <c r="W92" s="252" t="s">
        <v>19</v>
      </c>
      <c r="X92" s="250"/>
      <c r="Y92" s="247"/>
      <c r="Z92" s="255" t="s">
        <v>19</v>
      </c>
      <c r="AA92" s="256" t="s">
        <v>19</v>
      </c>
      <c r="AB92" s="247"/>
      <c r="AC92" s="213" t="s">
        <v>24</v>
      </c>
      <c r="AD92" s="257" t="s">
        <v>24</v>
      </c>
      <c r="AE92" s="213" t="s">
        <v>24</v>
      </c>
      <c r="AF92" s="213" t="s">
        <v>24</v>
      </c>
      <c r="AG92" s="213" t="s">
        <v>24</v>
      </c>
      <c r="AH92" s="247"/>
      <c r="AI92" s="258" t="s">
        <v>36</v>
      </c>
      <c r="AJ92" s="259" t="s">
        <v>35</v>
      </c>
      <c r="AK92" s="251" t="s">
        <v>37</v>
      </c>
      <c r="AL92" s="247"/>
      <c r="AM92" s="213" t="s">
        <v>20</v>
      </c>
      <c r="AN92" s="213" t="s">
        <v>20</v>
      </c>
      <c r="AO92" s="213"/>
      <c r="AP92" s="213"/>
      <c r="AQ92" s="247"/>
      <c r="AR92" s="260">
        <v>1</v>
      </c>
      <c r="AS92" s="261">
        <v>0</v>
      </c>
      <c r="AT92" s="246" t="s">
        <v>31</v>
      </c>
    </row>
    <row r="94" spans="1:46">
      <c r="F94">
        <f t="shared" ref="F94:K94" si="0">F11+F17+F23+F29+F32+F38+F44+F50+F56+F62+F68+F74+F80+F83+F86</f>
        <v>14.5</v>
      </c>
      <c r="G94">
        <f t="shared" si="0"/>
        <v>0</v>
      </c>
      <c r="H94">
        <f t="shared" si="0"/>
        <v>1.5</v>
      </c>
      <c r="I94">
        <f t="shared" si="0"/>
        <v>0</v>
      </c>
      <c r="J94">
        <f t="shared" si="0"/>
        <v>2</v>
      </c>
      <c r="K94">
        <f t="shared" si="0"/>
        <v>18</v>
      </c>
      <c r="M94">
        <f>M11+M17+M23+M29+M32+M38+M44+M50+M56+M62+M68+M74+M80+M83+M86</f>
        <v>0</v>
      </c>
      <c r="N94">
        <f>N11+N17+N23+N29+N32+N38+N44+N50+N56+N62+N68+N74+N80+N83+N86</f>
        <v>0</v>
      </c>
      <c r="P94">
        <f>P11+P17+P23+P29+P32+P38+P44+P50+P56+P62+P68+P74+P80+P83+P86</f>
        <v>124.5</v>
      </c>
      <c r="AC94">
        <f>AC11+AC17+AC23+AC29+AC32+AC38+AC44+AC50+AC56+AC62+AC68+AC74+AC80+AC83+AC86</f>
        <v>10484</v>
      </c>
      <c r="AD94">
        <f>AD11+AD17+AD23+AD29+AD32+AD38+AD44+AD50+AD56+AD62+AD68+AD74+AD80+AD83+AD86</f>
        <v>297.59500000000003</v>
      </c>
      <c r="AE94">
        <f>AE11+AE17+AE23+AE29+AE32+AE38+AE44+AE50+AE56+AE62+AE68+AE74+AE80+AE83+AE86</f>
        <v>37.74</v>
      </c>
      <c r="AF94">
        <f>AF11+AF17+AF23+AF29+AF32+AF38+AF44+AF50+AF56+AF62+AF68+AF74+AF80+AF83+AF86</f>
        <v>7.0830000000000002</v>
      </c>
      <c r="AG94">
        <f>AG11+AG17+AG23+AG29+AG32+AG38+AG44+AG50+AG56+AG62+AG68+AG74+AG80+AG83+AG86</f>
        <v>304.678</v>
      </c>
    </row>
  </sheetData>
  <mergeCells count="41">
    <mergeCell ref="F90:K90"/>
    <mergeCell ref="M90:N90"/>
    <mergeCell ref="AI90:AK90"/>
    <mergeCell ref="M35:N35"/>
    <mergeCell ref="AI35:AK35"/>
    <mergeCell ref="F47:K47"/>
    <mergeCell ref="M47:N47"/>
    <mergeCell ref="AI47:AK47"/>
    <mergeCell ref="F41:K41"/>
    <mergeCell ref="M41:N41"/>
    <mergeCell ref="AI41:AK41"/>
    <mergeCell ref="F35:K35"/>
    <mergeCell ref="F77:K77"/>
    <mergeCell ref="M77:N77"/>
    <mergeCell ref="AI77:AK77"/>
    <mergeCell ref="M53:N53"/>
    <mergeCell ref="I2:Y2"/>
    <mergeCell ref="AR6:AT6"/>
    <mergeCell ref="F8:K8"/>
    <mergeCell ref="M8:N8"/>
    <mergeCell ref="AI8:AK8"/>
    <mergeCell ref="F14:K14"/>
    <mergeCell ref="M14:N14"/>
    <mergeCell ref="AI14:AK14"/>
    <mergeCell ref="F26:K26"/>
    <mergeCell ref="M26:N26"/>
    <mergeCell ref="AI26:AK26"/>
    <mergeCell ref="F20:K20"/>
    <mergeCell ref="M20:N20"/>
    <mergeCell ref="AI20:AK20"/>
    <mergeCell ref="AI53:AK53"/>
    <mergeCell ref="F59:K59"/>
    <mergeCell ref="M59:N59"/>
    <mergeCell ref="AI59:AK59"/>
    <mergeCell ref="F71:K71"/>
    <mergeCell ref="M71:N71"/>
    <mergeCell ref="AI71:AK71"/>
    <mergeCell ref="F65:K65"/>
    <mergeCell ref="M65:N65"/>
    <mergeCell ref="AI65:AK65"/>
    <mergeCell ref="F53:K53"/>
  </mergeCells>
  <conditionalFormatting sqref="AR11:AT12">
    <cfRule type="containsText" dxfId="197" priority="29" operator="containsText" text="Si">
      <formula>NOT(ISERROR(SEARCH("Si",AR11)))</formula>
    </cfRule>
    <cfRule type="containsText" dxfId="196" priority="30" operator="containsText" text="No">
      <formula>NOT(ISERROR(SEARCH("No",AR11)))</formula>
    </cfRule>
  </conditionalFormatting>
  <conditionalFormatting sqref="AR17:AT18">
    <cfRule type="containsText" dxfId="195" priority="27" operator="containsText" text="Si">
      <formula>NOT(ISERROR(SEARCH("Si",AR17)))</formula>
    </cfRule>
    <cfRule type="containsText" dxfId="194" priority="28" operator="containsText" text="No">
      <formula>NOT(ISERROR(SEARCH("No",AR17)))</formula>
    </cfRule>
  </conditionalFormatting>
  <conditionalFormatting sqref="AR23:AT24">
    <cfRule type="containsText" dxfId="193" priority="25" operator="containsText" text="Si">
      <formula>NOT(ISERROR(SEARCH("Si",AR23)))</formula>
    </cfRule>
    <cfRule type="containsText" dxfId="192" priority="26" operator="containsText" text="No">
      <formula>NOT(ISERROR(SEARCH("No",AR23)))</formula>
    </cfRule>
  </conditionalFormatting>
  <conditionalFormatting sqref="AR29:AT30">
    <cfRule type="containsText" dxfId="191" priority="23" operator="containsText" text="Si">
      <formula>NOT(ISERROR(SEARCH("Si",AR29)))</formula>
    </cfRule>
    <cfRule type="containsText" dxfId="190" priority="24" operator="containsText" text="No">
      <formula>NOT(ISERROR(SEARCH("No",AR29)))</formula>
    </cfRule>
  </conditionalFormatting>
  <conditionalFormatting sqref="AR32:AT33">
    <cfRule type="containsText" dxfId="189" priority="21" operator="containsText" text="Si">
      <formula>NOT(ISERROR(SEARCH("Si",AR32)))</formula>
    </cfRule>
    <cfRule type="containsText" dxfId="188" priority="22" operator="containsText" text="No">
      <formula>NOT(ISERROR(SEARCH("No",AR32)))</formula>
    </cfRule>
  </conditionalFormatting>
  <conditionalFormatting sqref="AR38:AT39">
    <cfRule type="containsText" dxfId="187" priority="19" operator="containsText" text="Si">
      <formula>NOT(ISERROR(SEARCH("Si",AR38)))</formula>
    </cfRule>
    <cfRule type="containsText" dxfId="186" priority="20" operator="containsText" text="No">
      <formula>NOT(ISERROR(SEARCH("No",AR38)))</formula>
    </cfRule>
  </conditionalFormatting>
  <conditionalFormatting sqref="AR44:AT45">
    <cfRule type="containsText" dxfId="185" priority="17" operator="containsText" text="Si">
      <formula>NOT(ISERROR(SEARCH("Si",AR44)))</formula>
    </cfRule>
    <cfRule type="containsText" dxfId="184" priority="18" operator="containsText" text="No">
      <formula>NOT(ISERROR(SEARCH("No",AR44)))</formula>
    </cfRule>
  </conditionalFormatting>
  <conditionalFormatting sqref="AR50:AT51">
    <cfRule type="containsText" dxfId="183" priority="15" operator="containsText" text="Si">
      <formula>NOT(ISERROR(SEARCH("Si",AR50)))</formula>
    </cfRule>
    <cfRule type="containsText" dxfId="182" priority="16" operator="containsText" text="No">
      <formula>NOT(ISERROR(SEARCH("No",AR50)))</formula>
    </cfRule>
  </conditionalFormatting>
  <conditionalFormatting sqref="AR56:AT57">
    <cfRule type="containsText" dxfId="181" priority="13" operator="containsText" text="Si">
      <formula>NOT(ISERROR(SEARCH("Si",AR56)))</formula>
    </cfRule>
    <cfRule type="containsText" dxfId="180" priority="14" operator="containsText" text="No">
      <formula>NOT(ISERROR(SEARCH("No",AR56)))</formula>
    </cfRule>
  </conditionalFormatting>
  <conditionalFormatting sqref="AR62:AT63">
    <cfRule type="containsText" dxfId="179" priority="11" operator="containsText" text="Si">
      <formula>NOT(ISERROR(SEARCH("Si",AR62)))</formula>
    </cfRule>
    <cfRule type="containsText" dxfId="178" priority="12" operator="containsText" text="No">
      <formula>NOT(ISERROR(SEARCH("No",AR62)))</formula>
    </cfRule>
  </conditionalFormatting>
  <conditionalFormatting sqref="AR68:AT69">
    <cfRule type="containsText" dxfId="177" priority="9" operator="containsText" text="Si">
      <formula>NOT(ISERROR(SEARCH("Si",AR68)))</formula>
    </cfRule>
    <cfRule type="containsText" dxfId="176" priority="10" operator="containsText" text="No">
      <formula>NOT(ISERROR(SEARCH("No",AR68)))</formula>
    </cfRule>
  </conditionalFormatting>
  <conditionalFormatting sqref="AR74:AT75">
    <cfRule type="containsText" dxfId="175" priority="7" operator="containsText" text="Si">
      <formula>NOT(ISERROR(SEARCH("Si",AR74)))</formula>
    </cfRule>
    <cfRule type="containsText" dxfId="174" priority="8" operator="containsText" text="No">
      <formula>NOT(ISERROR(SEARCH("No",AR74)))</formula>
    </cfRule>
  </conditionalFormatting>
  <conditionalFormatting sqref="AR80:AT81">
    <cfRule type="containsText" dxfId="173" priority="5" operator="containsText" text="Si">
      <formula>NOT(ISERROR(SEARCH("Si",AR80)))</formula>
    </cfRule>
    <cfRule type="containsText" dxfId="172" priority="6" operator="containsText" text="No">
      <formula>NOT(ISERROR(SEARCH("No",AR80)))</formula>
    </cfRule>
  </conditionalFormatting>
  <conditionalFormatting sqref="AR83:AT84">
    <cfRule type="containsText" dxfId="171" priority="3" operator="containsText" text="Si">
      <formula>NOT(ISERROR(SEARCH("Si",AR83)))</formula>
    </cfRule>
    <cfRule type="containsText" dxfId="170" priority="4" operator="containsText" text="No">
      <formula>NOT(ISERROR(SEARCH("No",AR83)))</formula>
    </cfRule>
  </conditionalFormatting>
  <conditionalFormatting sqref="AR86:AT87">
    <cfRule type="containsText" dxfId="169" priority="1" operator="containsText" text="Si">
      <formula>NOT(ISERROR(SEARCH("Si",AR86)))</formula>
    </cfRule>
    <cfRule type="containsText" dxfId="168" priority="2" operator="containsText" text="No">
      <formula>NOT(ISERROR(SEARCH("No",AR86)))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T40"/>
  <sheetViews>
    <sheetView view="pageBreakPreview" topLeftCell="O7" zoomScale="85" zoomScaleSheetLayoutView="85" workbookViewId="0">
      <selection activeCell="AM13" sqref="AM13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9.5" customHeight="1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433"/>
      <c r="T9" s="50" t="s">
        <v>29</v>
      </c>
      <c r="U9" s="55" t="s">
        <v>14</v>
      </c>
      <c r="V9" s="54" t="s">
        <v>9</v>
      </c>
      <c r="W9" s="436" t="s">
        <v>198</v>
      </c>
      <c r="X9" s="100" t="s">
        <v>14</v>
      </c>
      <c r="Y9" s="56"/>
      <c r="Z9" s="437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434"/>
      <c r="X10" s="103" t="s">
        <v>11</v>
      </c>
      <c r="Y10" s="6"/>
      <c r="Z10" s="435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 t="s">
        <v>241</v>
      </c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13">
        <v>41674</v>
      </c>
      <c r="C12" s="11" t="s">
        <v>0</v>
      </c>
      <c r="D12" s="15">
        <v>10</v>
      </c>
      <c r="E12" s="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0</v>
      </c>
      <c r="L12" s="4"/>
      <c r="M12" s="113">
        <v>0</v>
      </c>
      <c r="N12" s="15">
        <v>0</v>
      </c>
      <c r="O12" s="4"/>
      <c r="P12" s="114">
        <f>D12-(M12+N12)</f>
        <v>10</v>
      </c>
      <c r="Q12" s="4"/>
      <c r="R12" s="7" t="s">
        <v>156</v>
      </c>
      <c r="S12" s="115">
        <v>4</v>
      </c>
      <c r="T12" s="116">
        <v>25</v>
      </c>
      <c r="U12" s="50">
        <f>P12*T12</f>
        <v>250</v>
      </c>
      <c r="V12" s="4"/>
      <c r="W12" s="118">
        <v>0</v>
      </c>
      <c r="X12" s="119">
        <v>234</v>
      </c>
      <c r="Y12" s="120">
        <v>185</v>
      </c>
      <c r="Z12" s="118">
        <v>0</v>
      </c>
      <c r="AA12" s="118">
        <v>6</v>
      </c>
      <c r="AB12" s="3"/>
      <c r="AC12" s="29">
        <f>X12*S12</f>
        <v>936</v>
      </c>
      <c r="AD12" s="121">
        <v>24</v>
      </c>
      <c r="AE12" s="15">
        <v>23.4</v>
      </c>
      <c r="AF12" s="15">
        <v>0</v>
      </c>
      <c r="AG12" s="121">
        <f>AD12+AF12</f>
        <v>24</v>
      </c>
      <c r="AH12" s="122"/>
      <c r="AI12" s="124">
        <v>2897.33</v>
      </c>
      <c r="AJ12" s="125">
        <f>AC12+AD12+AE12+AF12</f>
        <v>983.4</v>
      </c>
      <c r="AK12" s="125">
        <f>AI12-AJ12</f>
        <v>1913.9299999999998</v>
      </c>
      <c r="AL12" s="3"/>
      <c r="AM12" s="29">
        <f>(X12/U12)*100</f>
        <v>93.600000000000009</v>
      </c>
      <c r="AN12" s="15" t="s">
        <v>134</v>
      </c>
      <c r="AO12" s="50">
        <f>(AD12/(AC12+AD12))*100</f>
        <v>2.5</v>
      </c>
      <c r="AP12" s="15">
        <f>(AG12/AC12)*100</f>
        <v>2.5641025641025639</v>
      </c>
      <c r="AQ12" s="4"/>
      <c r="AR12" s="113" t="s">
        <v>52</v>
      </c>
      <c r="AS12" s="15" t="s">
        <v>52</v>
      </c>
      <c r="AT12" s="15" t="s">
        <v>138</v>
      </c>
    </row>
    <row r="13" spans="2:46" ht="16.5" thickBot="1">
      <c r="B13" s="14" t="s">
        <v>154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10</v>
      </c>
      <c r="Q13" s="4"/>
      <c r="R13" s="127"/>
      <c r="S13" s="129"/>
      <c r="T13" s="130"/>
      <c r="U13" s="150">
        <f>P13*T12</f>
        <v>250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93.600000000000009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13">
        <v>41675</v>
      </c>
      <c r="C15" s="11" t="s">
        <v>0</v>
      </c>
      <c r="D15" s="15">
        <v>10</v>
      </c>
      <c r="E15" s="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SUM(F15:J15)</f>
        <v>0</v>
      </c>
      <c r="L15" s="4"/>
      <c r="M15" s="113">
        <v>0</v>
      </c>
      <c r="N15" s="15">
        <v>0</v>
      </c>
      <c r="O15" s="4"/>
      <c r="P15" s="114">
        <f>D15-(M15+N15)</f>
        <v>10</v>
      </c>
      <c r="Q15" s="4"/>
      <c r="R15" s="7" t="s">
        <v>156</v>
      </c>
      <c r="S15" s="115">
        <v>4</v>
      </c>
      <c r="T15" s="116">
        <v>25</v>
      </c>
      <c r="U15" s="50">
        <f>P15*T15</f>
        <v>250</v>
      </c>
      <c r="V15" s="4"/>
      <c r="W15" s="118">
        <v>0</v>
      </c>
      <c r="X15" s="119">
        <v>236</v>
      </c>
      <c r="Y15" s="120">
        <v>185</v>
      </c>
      <c r="Z15" s="118">
        <v>0</v>
      </c>
      <c r="AA15" s="118">
        <v>17</v>
      </c>
      <c r="AB15" s="3"/>
      <c r="AC15" s="29">
        <f>X15*S15</f>
        <v>944</v>
      </c>
      <c r="AD15" s="121">
        <v>68</v>
      </c>
      <c r="AE15" s="15">
        <v>23.6</v>
      </c>
      <c r="AF15" s="15">
        <v>0</v>
      </c>
      <c r="AG15" s="121">
        <v>68</v>
      </c>
      <c r="AH15" s="122"/>
      <c r="AI15" s="124">
        <f>AK12</f>
        <v>1913.9299999999998</v>
      </c>
      <c r="AJ15" s="125">
        <f>AC15+AD15+AE15+AF15</f>
        <v>1035.5999999999999</v>
      </c>
      <c r="AK15" s="125">
        <f>AI15-AJ15</f>
        <v>878.32999999999993</v>
      </c>
      <c r="AL15" s="3"/>
      <c r="AM15" s="29">
        <f>(X15/U15)*100</f>
        <v>94.399999999999991</v>
      </c>
      <c r="AN15" s="15" t="s">
        <v>134</v>
      </c>
      <c r="AO15" s="50">
        <f>(AD15/(AC15+AD15))*100</f>
        <v>6.7193675889328066</v>
      </c>
      <c r="AP15" s="15">
        <f>(AG15/AC15)*100</f>
        <v>7.2033898305084749</v>
      </c>
      <c r="AQ15" s="4"/>
      <c r="AR15" s="113" t="s">
        <v>52</v>
      </c>
      <c r="AS15" s="15" t="s">
        <v>52</v>
      </c>
      <c r="AT15" s="15" t="s">
        <v>138</v>
      </c>
    </row>
    <row r="16" spans="2:46" ht="16.5" thickBot="1">
      <c r="B16" s="14" t="s">
        <v>154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10</v>
      </c>
      <c r="Q16" s="4"/>
      <c r="R16" s="127"/>
      <c r="S16" s="129"/>
      <c r="T16" s="130"/>
      <c r="U16" s="150">
        <f>P16*T15</f>
        <v>250</v>
      </c>
      <c r="V16" s="131"/>
      <c r="W16" s="133"/>
      <c r="X16" s="134"/>
      <c r="Y16" s="135"/>
      <c r="Z16" s="133"/>
      <c r="AA16" s="133">
        <v>0</v>
      </c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94.399999999999991</v>
      </c>
      <c r="AN16" s="130"/>
      <c r="AO16" s="130"/>
      <c r="AP16" s="130"/>
      <c r="AQ16" s="131"/>
      <c r="AR16" s="127"/>
      <c r="AS16" s="126"/>
      <c r="AT16" s="126"/>
    </row>
    <row r="17" spans="2:46" ht="15.75" thickBot="1"/>
    <row r="18" spans="2:46" ht="16.5" thickBot="1">
      <c r="B18" s="13">
        <v>41676</v>
      </c>
      <c r="C18" s="11" t="s">
        <v>0</v>
      </c>
      <c r="D18" s="15">
        <v>8</v>
      </c>
      <c r="E18" s="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>SUM(F18:J18)</f>
        <v>0</v>
      </c>
      <c r="L18" s="4"/>
      <c r="M18" s="113">
        <v>0</v>
      </c>
      <c r="N18" s="15">
        <v>0</v>
      </c>
      <c r="O18" s="4"/>
      <c r="P18" s="114">
        <f>D18-(M18+N18)</f>
        <v>8</v>
      </c>
      <c r="Q18" s="4"/>
      <c r="R18" s="7" t="s">
        <v>156</v>
      </c>
      <c r="S18" s="115">
        <v>4</v>
      </c>
      <c r="T18" s="116">
        <v>25</v>
      </c>
      <c r="U18" s="50">
        <f>P18*T18</f>
        <v>200</v>
      </c>
      <c r="V18" s="4"/>
      <c r="W18" s="118">
        <v>0</v>
      </c>
      <c r="X18" s="119">
        <v>136</v>
      </c>
      <c r="Y18" s="120">
        <v>185</v>
      </c>
      <c r="Z18" s="118">
        <v>0</v>
      </c>
      <c r="AA18" s="118">
        <v>3</v>
      </c>
      <c r="AB18" s="3"/>
      <c r="AC18" s="29">
        <f>X18*S18</f>
        <v>544</v>
      </c>
      <c r="AD18" s="121">
        <v>12</v>
      </c>
      <c r="AE18" s="15">
        <v>13.6</v>
      </c>
      <c r="AF18" s="15">
        <v>0</v>
      </c>
      <c r="AG18" s="121">
        <v>12</v>
      </c>
      <c r="AH18" s="122"/>
      <c r="AI18" s="124">
        <f>AK15</f>
        <v>878.32999999999993</v>
      </c>
      <c r="AJ18" s="125">
        <f>AC18+AD18+AE18+AF18</f>
        <v>569.6</v>
      </c>
      <c r="AK18" s="125">
        <f>AI18-AJ18</f>
        <v>308.7299999999999</v>
      </c>
      <c r="AL18" s="3"/>
      <c r="AM18" s="29">
        <f>(X18/U18)*100</f>
        <v>68</v>
      </c>
      <c r="AN18" s="15" t="s">
        <v>134</v>
      </c>
      <c r="AO18" s="50">
        <f>(AD18/(AC18+AD18))*100</f>
        <v>2.1582733812949639</v>
      </c>
      <c r="AP18" s="15">
        <f>(AG18/AC18)*100</f>
        <v>2.2058823529411766</v>
      </c>
      <c r="AQ18" s="4"/>
      <c r="AR18" s="113" t="s">
        <v>52</v>
      </c>
      <c r="AS18" s="15" t="s">
        <v>52</v>
      </c>
      <c r="AT18" s="15" t="s">
        <v>138</v>
      </c>
    </row>
    <row r="19" spans="2:46" ht="16.5" thickBot="1">
      <c r="B19" s="14" t="s">
        <v>154</v>
      </c>
      <c r="C19" s="12"/>
      <c r="D19" s="12"/>
      <c r="E19" s="2"/>
      <c r="F19" s="8"/>
      <c r="G19" s="8"/>
      <c r="H19" s="8"/>
      <c r="I19" s="8"/>
      <c r="J19" s="8"/>
      <c r="K19" s="8"/>
      <c r="L19" s="4"/>
      <c r="M19" s="127"/>
      <c r="N19" s="126"/>
      <c r="O19" s="4"/>
      <c r="P19" s="149">
        <f>(D18-(K18))-M18-N18</f>
        <v>8</v>
      </c>
      <c r="Q19" s="4"/>
      <c r="R19" s="127"/>
      <c r="S19" s="129"/>
      <c r="T19" s="130"/>
      <c r="U19" s="150">
        <f>P19*T18</f>
        <v>200</v>
      </c>
      <c r="V19" s="131"/>
      <c r="W19" s="133"/>
      <c r="X19" s="134"/>
      <c r="Y19" s="135"/>
      <c r="Z19" s="133"/>
      <c r="AA19" s="133"/>
      <c r="AB19" s="16"/>
      <c r="AC19" s="136"/>
      <c r="AD19" s="137"/>
      <c r="AE19" s="130"/>
      <c r="AF19" s="130"/>
      <c r="AG19" s="130"/>
      <c r="AH19" s="131"/>
      <c r="AI19" s="140"/>
      <c r="AJ19" s="137"/>
      <c r="AK19" s="137"/>
      <c r="AL19" s="16"/>
      <c r="AM19" s="151">
        <f>(X18/U19)*100</f>
        <v>68</v>
      </c>
      <c r="AN19" s="130"/>
      <c r="AO19" s="130"/>
      <c r="AP19" s="130"/>
      <c r="AQ19" s="131"/>
      <c r="AR19" s="127"/>
      <c r="AS19" s="126"/>
      <c r="AT19" s="126"/>
    </row>
    <row r="20" spans="2:46" ht="15.75" thickBot="1"/>
    <row r="21" spans="2:46" ht="16.5" thickBot="1">
      <c r="B21" s="13" t="s">
        <v>240</v>
      </c>
      <c r="C21" s="11" t="s">
        <v>0</v>
      </c>
      <c r="D21" s="15">
        <v>3</v>
      </c>
      <c r="E21" s="2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SUM(F21:J21)</f>
        <v>0</v>
      </c>
      <c r="L21" s="4"/>
      <c r="M21" s="113">
        <v>0</v>
      </c>
      <c r="N21" s="15">
        <v>0</v>
      </c>
      <c r="O21" s="4"/>
      <c r="P21" s="114">
        <f>D21-(M21+N21)</f>
        <v>3</v>
      </c>
      <c r="Q21" s="4"/>
      <c r="R21" s="7" t="s">
        <v>156</v>
      </c>
      <c r="S21" s="115">
        <v>4</v>
      </c>
      <c r="T21" s="116">
        <v>25</v>
      </c>
      <c r="U21" s="50">
        <f>P21*T21</f>
        <v>75</v>
      </c>
      <c r="V21" s="4"/>
      <c r="W21" s="118">
        <v>0</v>
      </c>
      <c r="X21" s="119">
        <v>62</v>
      </c>
      <c r="Y21" s="120">
        <v>185</v>
      </c>
      <c r="Z21" s="118">
        <v>0</v>
      </c>
      <c r="AA21" s="118">
        <v>0</v>
      </c>
      <c r="AB21" s="3"/>
      <c r="AC21" s="29">
        <f>X21*S21</f>
        <v>248</v>
      </c>
      <c r="AD21" s="121">
        <v>12</v>
      </c>
      <c r="AE21" s="15">
        <v>0</v>
      </c>
      <c r="AF21" s="15">
        <v>0</v>
      </c>
      <c r="AG21" s="121">
        <v>0</v>
      </c>
      <c r="AH21" s="122"/>
      <c r="AI21" s="124">
        <f>AK18</f>
        <v>308.7299999999999</v>
      </c>
      <c r="AJ21" s="125">
        <f>AC21+AD21+AE21+AF21</f>
        <v>260</v>
      </c>
      <c r="AK21" s="125">
        <f>AI21-AJ21</f>
        <v>48.729999999999905</v>
      </c>
      <c r="AL21" s="3"/>
      <c r="AM21" s="29">
        <f>(X21/U21)*100</f>
        <v>82.666666666666671</v>
      </c>
      <c r="AN21" s="15" t="s">
        <v>134</v>
      </c>
      <c r="AO21" s="50">
        <f>(AD21/(AC21+AD21))*100</f>
        <v>4.6153846153846159</v>
      </c>
      <c r="AP21" s="15">
        <f>(AG21/AC21)*100</f>
        <v>0</v>
      </c>
      <c r="AQ21" s="4"/>
      <c r="AR21" s="113" t="s">
        <v>52</v>
      </c>
      <c r="AS21" s="15" t="s">
        <v>52</v>
      </c>
      <c r="AT21" s="15" t="s">
        <v>138</v>
      </c>
    </row>
    <row r="22" spans="2:46" ht="16.5" thickBot="1">
      <c r="B22" s="14" t="s">
        <v>154</v>
      </c>
      <c r="C22" s="12"/>
      <c r="D22" s="12"/>
      <c r="E22" s="2"/>
      <c r="F22" s="8"/>
      <c r="G22" s="8"/>
      <c r="H22" s="8"/>
      <c r="I22" s="8"/>
      <c r="J22" s="8"/>
      <c r="K22" s="8"/>
      <c r="L22" s="4"/>
      <c r="M22" s="127"/>
      <c r="N22" s="126"/>
      <c r="O22" s="4"/>
      <c r="P22" s="149">
        <f>(D21-(K21))-M21-N21</f>
        <v>3</v>
      </c>
      <c r="Q22" s="4"/>
      <c r="R22" s="127"/>
      <c r="S22" s="129"/>
      <c r="T22" s="130"/>
      <c r="U22" s="150">
        <f>P22*T21</f>
        <v>75</v>
      </c>
      <c r="V22" s="131"/>
      <c r="W22" s="133"/>
      <c r="X22" s="134"/>
      <c r="Y22" s="135"/>
      <c r="Z22" s="133"/>
      <c r="AA22" s="133"/>
      <c r="AB22" s="16"/>
      <c r="AC22" s="136"/>
      <c r="AD22" s="137"/>
      <c r="AE22" s="130"/>
      <c r="AF22" s="130"/>
      <c r="AG22" s="130"/>
      <c r="AH22" s="131"/>
      <c r="AI22" s="140"/>
      <c r="AJ22" s="137"/>
      <c r="AK22" s="137"/>
      <c r="AL22" s="16"/>
      <c r="AM22" s="151">
        <f>(X21/U22)*100</f>
        <v>82.666666666666671</v>
      </c>
      <c r="AN22" s="130"/>
      <c r="AO22" s="130"/>
      <c r="AP22" s="130"/>
      <c r="AQ22" s="131"/>
      <c r="AR22" s="127"/>
      <c r="AS22" s="126"/>
      <c r="AT22" s="126"/>
    </row>
    <row r="23" spans="2:46" ht="15.75" thickBot="1"/>
    <row r="24" spans="2:46" ht="16.5" customHeight="1">
      <c r="B24" s="29" t="s">
        <v>32</v>
      </c>
      <c r="C24" s="30" t="s">
        <v>1</v>
      </c>
      <c r="D24" s="31" t="s">
        <v>1</v>
      </c>
      <c r="E24" s="54"/>
      <c r="F24" s="609" t="s">
        <v>12</v>
      </c>
      <c r="G24" s="610"/>
      <c r="H24" s="610"/>
      <c r="I24" s="610"/>
      <c r="J24" s="610"/>
      <c r="K24" s="611"/>
      <c r="L24" s="15"/>
      <c r="M24" s="612" t="s">
        <v>33</v>
      </c>
      <c r="N24" s="613"/>
      <c r="O24" s="15"/>
      <c r="P24" s="50" t="s">
        <v>10</v>
      </c>
      <c r="Q24" s="54"/>
      <c r="R24" s="50" t="s">
        <v>122</v>
      </c>
      <c r="S24" s="433"/>
      <c r="T24" s="50" t="s">
        <v>29</v>
      </c>
      <c r="U24" s="55" t="s">
        <v>14</v>
      </c>
      <c r="V24" s="54" t="s">
        <v>9</v>
      </c>
      <c r="W24" s="436" t="s">
        <v>198</v>
      </c>
      <c r="X24" s="100" t="s">
        <v>14</v>
      </c>
      <c r="Y24" s="56"/>
      <c r="Z24" s="437" t="s">
        <v>113</v>
      </c>
      <c r="AA24" s="101" t="s">
        <v>43</v>
      </c>
      <c r="AB24" s="54"/>
      <c r="AC24" s="57" t="s">
        <v>38</v>
      </c>
      <c r="AD24" s="58"/>
      <c r="AE24" s="59"/>
      <c r="AF24" s="60"/>
      <c r="AG24" s="50" t="s">
        <v>11</v>
      </c>
      <c r="AH24" s="54"/>
      <c r="AI24" s="614" t="s">
        <v>39</v>
      </c>
      <c r="AJ24" s="615"/>
      <c r="AK24" s="616"/>
      <c r="AL24" s="54"/>
      <c r="AM24" s="102" t="s">
        <v>22</v>
      </c>
      <c r="AN24" s="55" t="s">
        <v>22</v>
      </c>
      <c r="AO24" s="50" t="s">
        <v>20</v>
      </c>
      <c r="AP24" s="50" t="s">
        <v>20</v>
      </c>
      <c r="AQ24" s="54"/>
      <c r="AR24" s="15" t="s">
        <v>22</v>
      </c>
      <c r="AS24" s="15" t="s">
        <v>9</v>
      </c>
      <c r="AT24" s="61" t="s">
        <v>9</v>
      </c>
    </row>
    <row r="25" spans="2:46" ht="16.5" customHeight="1" thickBot="1">
      <c r="B25" s="32" t="s">
        <v>9</v>
      </c>
      <c r="C25" s="25" t="s">
        <v>9</v>
      </c>
      <c r="D25" s="33" t="s">
        <v>10</v>
      </c>
      <c r="E25" s="3"/>
      <c r="F25" s="37" t="s">
        <v>3</v>
      </c>
      <c r="G25" s="37" t="s">
        <v>4</v>
      </c>
      <c r="H25" s="37" t="s">
        <v>5</v>
      </c>
      <c r="I25" s="37" t="s">
        <v>6</v>
      </c>
      <c r="J25" s="37" t="s">
        <v>8</v>
      </c>
      <c r="K25" s="37" t="s">
        <v>11</v>
      </c>
      <c r="L25" s="2"/>
      <c r="M25" s="38" t="s">
        <v>10</v>
      </c>
      <c r="N25" s="39" t="s">
        <v>116</v>
      </c>
      <c r="O25" s="1"/>
      <c r="P25" s="25" t="s">
        <v>2</v>
      </c>
      <c r="Q25" s="3"/>
      <c r="R25" s="25" t="s">
        <v>125</v>
      </c>
      <c r="S25" s="25" t="s">
        <v>34</v>
      </c>
      <c r="T25" s="25" t="s">
        <v>46</v>
      </c>
      <c r="U25" s="41" t="s">
        <v>16</v>
      </c>
      <c r="V25" s="3" t="s">
        <v>9</v>
      </c>
      <c r="W25" s="434"/>
      <c r="X25" s="103" t="s">
        <v>11</v>
      </c>
      <c r="Y25" s="6"/>
      <c r="Z25" s="435"/>
      <c r="AA25" s="104" t="s">
        <v>129</v>
      </c>
      <c r="AB25" s="3"/>
      <c r="AC25" s="24" t="s">
        <v>23</v>
      </c>
      <c r="AD25" s="46" t="s">
        <v>18</v>
      </c>
      <c r="AE25" s="24" t="s">
        <v>25</v>
      </c>
      <c r="AF25" s="24" t="s">
        <v>26</v>
      </c>
      <c r="AG25" s="25" t="s">
        <v>30</v>
      </c>
      <c r="AH25" s="16"/>
      <c r="AI25" s="26" t="s">
        <v>130</v>
      </c>
      <c r="AJ25" s="105" t="s">
        <v>242</v>
      </c>
      <c r="AK25" s="28"/>
      <c r="AL25" s="3"/>
      <c r="AM25" s="106" t="s">
        <v>14</v>
      </c>
      <c r="AN25" s="41" t="s">
        <v>14</v>
      </c>
      <c r="AO25" s="25" t="s">
        <v>27</v>
      </c>
      <c r="AP25" s="25" t="s">
        <v>28</v>
      </c>
      <c r="AQ25" s="3"/>
      <c r="AR25" s="2" t="s">
        <v>14</v>
      </c>
      <c r="AS25" s="2" t="s">
        <v>27</v>
      </c>
      <c r="AT25" s="62" t="s">
        <v>28</v>
      </c>
    </row>
    <row r="26" spans="2:46" ht="15.75" thickBot="1">
      <c r="B26" s="34"/>
      <c r="C26" s="35"/>
      <c r="D26" s="36" t="s">
        <v>9</v>
      </c>
      <c r="E26" s="52"/>
      <c r="F26" s="63"/>
      <c r="G26" s="63"/>
      <c r="H26" s="63"/>
      <c r="I26" s="63" t="s">
        <v>7</v>
      </c>
      <c r="J26" s="63"/>
      <c r="K26" s="63"/>
      <c r="L26" s="12"/>
      <c r="M26" s="51" t="s">
        <v>15</v>
      </c>
      <c r="N26" s="63" t="s">
        <v>132</v>
      </c>
      <c r="O26" s="12"/>
      <c r="P26" s="35" t="s">
        <v>9</v>
      </c>
      <c r="Q26" s="52"/>
      <c r="R26" s="35"/>
      <c r="S26" s="35"/>
      <c r="T26" s="35" t="s">
        <v>13</v>
      </c>
      <c r="U26" s="64" t="s">
        <v>17</v>
      </c>
      <c r="V26" s="52"/>
      <c r="W26" s="42" t="s">
        <v>19</v>
      </c>
      <c r="X26" s="65"/>
      <c r="Y26" s="52"/>
      <c r="Z26" s="43" t="s">
        <v>19</v>
      </c>
      <c r="AA26" s="44" t="s">
        <v>19</v>
      </c>
      <c r="AB26" s="66"/>
      <c r="AC26" s="35" t="s">
        <v>24</v>
      </c>
      <c r="AD26" s="67" t="s">
        <v>24</v>
      </c>
      <c r="AE26" s="35" t="s">
        <v>24</v>
      </c>
      <c r="AF26" s="35" t="s">
        <v>24</v>
      </c>
      <c r="AG26" s="35" t="s">
        <v>24</v>
      </c>
      <c r="AH26" s="52"/>
      <c r="AI26" s="71" t="s">
        <v>36</v>
      </c>
      <c r="AJ26" s="69" t="s">
        <v>35</v>
      </c>
      <c r="AK26" s="70" t="s">
        <v>37</v>
      </c>
      <c r="AL26" s="52"/>
      <c r="AM26" s="112" t="s">
        <v>20</v>
      </c>
      <c r="AN26" s="64" t="s">
        <v>20</v>
      </c>
      <c r="AO26" s="35"/>
      <c r="AP26" s="35"/>
      <c r="AQ26" s="52"/>
      <c r="AR26" s="72">
        <v>1</v>
      </c>
      <c r="AS26" s="73">
        <v>0</v>
      </c>
      <c r="AT26" s="53" t="s">
        <v>31</v>
      </c>
    </row>
    <row r="27" spans="2:46" ht="16.5" thickBot="1">
      <c r="B27" s="13">
        <v>41695</v>
      </c>
      <c r="C27" s="11" t="s">
        <v>0</v>
      </c>
      <c r="D27" s="15">
        <v>9</v>
      </c>
      <c r="E27" s="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f>SUM(F27:J27)</f>
        <v>0</v>
      </c>
      <c r="L27" s="4"/>
      <c r="M27" s="113">
        <v>0</v>
      </c>
      <c r="N27" s="15">
        <v>0</v>
      </c>
      <c r="O27" s="4"/>
      <c r="P27" s="114">
        <v>9</v>
      </c>
      <c r="Q27" s="4"/>
      <c r="R27" s="7" t="s">
        <v>59</v>
      </c>
      <c r="S27" s="115">
        <v>2</v>
      </c>
      <c r="T27" s="116">
        <v>30</v>
      </c>
      <c r="U27" s="50">
        <f>P27*T27</f>
        <v>270</v>
      </c>
      <c r="V27" s="4"/>
      <c r="W27" s="118">
        <v>0</v>
      </c>
      <c r="X27" s="119">
        <v>186</v>
      </c>
      <c r="Y27" s="120">
        <v>185</v>
      </c>
      <c r="Z27" s="118">
        <v>0</v>
      </c>
      <c r="AA27" s="118">
        <v>6</v>
      </c>
      <c r="AB27" s="3"/>
      <c r="AC27" s="29">
        <f>X27*S27</f>
        <v>372</v>
      </c>
      <c r="AD27" s="121">
        <v>12</v>
      </c>
      <c r="AE27" s="15">
        <v>23.6</v>
      </c>
      <c r="AF27" s="15">
        <v>0</v>
      </c>
      <c r="AG27" s="121">
        <v>24</v>
      </c>
      <c r="AH27" s="122"/>
      <c r="AI27" s="124">
        <v>4396</v>
      </c>
      <c r="AJ27" s="125">
        <f>AC27+AD27+AE27+AF27</f>
        <v>407.6</v>
      </c>
      <c r="AK27" s="125">
        <f>AI27-AJ27</f>
        <v>3988.4</v>
      </c>
      <c r="AL27" s="3"/>
      <c r="AM27" s="29">
        <f>(X27/U27)*100</f>
        <v>68.888888888888886</v>
      </c>
      <c r="AN27" s="15" t="s">
        <v>134</v>
      </c>
      <c r="AO27" s="50">
        <f>(AD27/(AC27+AD27))*100</f>
        <v>3.125</v>
      </c>
      <c r="AP27" s="15">
        <f>(AG27/AC27)*100</f>
        <v>6.4516129032258061</v>
      </c>
      <c r="AQ27" s="4"/>
      <c r="AR27" s="113" t="s">
        <v>52</v>
      </c>
      <c r="AS27" s="15" t="s">
        <v>52</v>
      </c>
      <c r="AT27" s="15" t="s">
        <v>138</v>
      </c>
    </row>
    <row r="28" spans="2:46" ht="16.5" thickBot="1">
      <c r="B28" s="14" t="s">
        <v>154</v>
      </c>
      <c r="C28" s="12"/>
      <c r="D28" s="12"/>
      <c r="E28" s="2"/>
      <c r="F28" s="8"/>
      <c r="G28" s="8"/>
      <c r="H28" s="8"/>
      <c r="I28" s="8"/>
      <c r="J28" s="8"/>
      <c r="K28" s="8"/>
      <c r="L28" s="4"/>
      <c r="M28" s="127"/>
      <c r="N28" s="126"/>
      <c r="O28" s="4"/>
      <c r="P28" s="149">
        <f>(D27-(K27))-M27-N27</f>
        <v>9</v>
      </c>
      <c r="Q28" s="4"/>
      <c r="R28" s="127"/>
      <c r="S28" s="129"/>
      <c r="T28" s="130"/>
      <c r="U28" s="150">
        <f>P28*T27</f>
        <v>270</v>
      </c>
      <c r="V28" s="131"/>
      <c r="W28" s="133"/>
      <c r="X28" s="134"/>
      <c r="Y28" s="135"/>
      <c r="Z28" s="133"/>
      <c r="AA28" s="133"/>
      <c r="AB28" s="16"/>
      <c r="AC28" s="136"/>
      <c r="AD28" s="137"/>
      <c r="AE28" s="130"/>
      <c r="AF28" s="130"/>
      <c r="AG28" s="130"/>
      <c r="AH28" s="131"/>
      <c r="AI28" s="140"/>
      <c r="AJ28" s="137"/>
      <c r="AK28" s="137"/>
      <c r="AL28" s="16"/>
      <c r="AM28" s="151">
        <f>(X27/U28)*100</f>
        <v>68.888888888888886</v>
      </c>
      <c r="AN28" s="130"/>
      <c r="AO28" s="130"/>
      <c r="AP28" s="130"/>
      <c r="AQ28" s="131"/>
      <c r="AR28" s="127"/>
      <c r="AS28" s="126"/>
      <c r="AT28" s="126"/>
    </row>
    <row r="29" spans="2:46" ht="15.75" thickBot="1"/>
    <row r="30" spans="2:46" ht="16.5" thickBot="1">
      <c r="B30" s="13">
        <v>41697</v>
      </c>
      <c r="C30" s="11" t="s">
        <v>0</v>
      </c>
      <c r="D30" s="15">
        <v>6</v>
      </c>
      <c r="E30" s="2"/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f>SUM(F30:J30)</f>
        <v>0</v>
      </c>
      <c r="L30" s="4"/>
      <c r="M30" s="113">
        <v>0</v>
      </c>
      <c r="N30" s="15">
        <v>0</v>
      </c>
      <c r="O30" s="4"/>
      <c r="P30" s="114">
        <v>4</v>
      </c>
      <c r="Q30" s="4"/>
      <c r="R30" s="7" t="s">
        <v>59</v>
      </c>
      <c r="S30" s="115">
        <v>2</v>
      </c>
      <c r="T30" s="116">
        <v>30</v>
      </c>
      <c r="U30" s="50">
        <f>P30*T30</f>
        <v>120</v>
      </c>
      <c r="V30" s="4"/>
      <c r="W30" s="118">
        <v>0</v>
      </c>
      <c r="X30" s="119">
        <v>150</v>
      </c>
      <c r="Y30" s="120">
        <v>185</v>
      </c>
      <c r="Z30" s="118">
        <v>0</v>
      </c>
      <c r="AA30" s="118">
        <v>1</v>
      </c>
      <c r="AB30" s="3"/>
      <c r="AC30" s="29">
        <f>X30*S30</f>
        <v>300</v>
      </c>
      <c r="AD30" s="121">
        <v>2</v>
      </c>
      <c r="AE30" s="15">
        <v>1.52</v>
      </c>
      <c r="AF30" s="15">
        <v>0</v>
      </c>
      <c r="AG30" s="121">
        <v>1</v>
      </c>
      <c r="AH30" s="122"/>
      <c r="AI30" s="124">
        <f>AK27</f>
        <v>3988.4</v>
      </c>
      <c r="AJ30" s="125">
        <f>AC30+AD30+AE30+AF30</f>
        <v>303.52</v>
      </c>
      <c r="AK30" s="125">
        <f>AI30-AJ30</f>
        <v>3684.88</v>
      </c>
      <c r="AL30" s="3"/>
      <c r="AM30" s="29">
        <f>(X30/U30)*100</f>
        <v>125</v>
      </c>
      <c r="AN30" s="15" t="s">
        <v>134</v>
      </c>
      <c r="AO30" s="50">
        <f>(AD30/(AC30+AD30))*100</f>
        <v>0.66225165562913912</v>
      </c>
      <c r="AP30" s="15">
        <f>(AG30/AC30)*100</f>
        <v>0.33333333333333337</v>
      </c>
      <c r="AQ30" s="4"/>
      <c r="AR30" s="113" t="s">
        <v>52</v>
      </c>
      <c r="AS30" s="15" t="s">
        <v>52</v>
      </c>
      <c r="AT30" s="15" t="s">
        <v>138</v>
      </c>
    </row>
    <row r="31" spans="2:46" ht="16.5" thickBot="1">
      <c r="B31" s="14" t="s">
        <v>154</v>
      </c>
      <c r="C31" s="12"/>
      <c r="D31" s="12"/>
      <c r="E31" s="2"/>
      <c r="F31" s="8"/>
      <c r="G31" s="8"/>
      <c r="H31" s="8"/>
      <c r="I31" s="8"/>
      <c r="J31" s="8"/>
      <c r="K31" s="8"/>
      <c r="L31" s="4"/>
      <c r="M31" s="127"/>
      <c r="N31" s="126"/>
      <c r="O31" s="4"/>
      <c r="P31" s="149">
        <f>(D30-(K30))-M30-N30</f>
        <v>6</v>
      </c>
      <c r="Q31" s="4"/>
      <c r="R31" s="127"/>
      <c r="S31" s="129"/>
      <c r="T31" s="130"/>
      <c r="U31" s="150">
        <f>P31*T30</f>
        <v>180</v>
      </c>
      <c r="V31" s="131"/>
      <c r="W31" s="133"/>
      <c r="X31" s="134"/>
      <c r="Y31" s="135"/>
      <c r="Z31" s="133"/>
      <c r="AA31" s="133"/>
      <c r="AB31" s="16"/>
      <c r="AC31" s="136"/>
      <c r="AD31" s="137"/>
      <c r="AE31" s="130"/>
      <c r="AF31" s="130"/>
      <c r="AG31" s="130"/>
      <c r="AH31" s="131"/>
      <c r="AI31" s="140"/>
      <c r="AJ31" s="137"/>
      <c r="AK31" s="137"/>
      <c r="AL31" s="16"/>
      <c r="AM31" s="151">
        <f>(X30/U31)*100</f>
        <v>83.333333333333343</v>
      </c>
      <c r="AN31" s="130"/>
      <c r="AO31" s="130"/>
      <c r="AP31" s="130"/>
      <c r="AQ31" s="131"/>
      <c r="AR31" s="127"/>
      <c r="AS31" s="126"/>
      <c r="AT31" s="126"/>
    </row>
    <row r="32" spans="2:46" ht="15.75" thickBot="1"/>
    <row r="33" spans="2:46" ht="16.5" thickBot="1">
      <c r="B33" s="13">
        <v>41698</v>
      </c>
      <c r="C33" s="11" t="s">
        <v>0</v>
      </c>
      <c r="D33" s="15">
        <v>10</v>
      </c>
      <c r="E33" s="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>SUM(F33:J33)</f>
        <v>0</v>
      </c>
      <c r="L33" s="4"/>
      <c r="M33" s="113">
        <v>0</v>
      </c>
      <c r="N33" s="15">
        <v>0</v>
      </c>
      <c r="O33" s="4"/>
      <c r="P33" s="114">
        <v>4</v>
      </c>
      <c r="Q33" s="4"/>
      <c r="R33" s="7" t="s">
        <v>59</v>
      </c>
      <c r="S33" s="115">
        <v>2</v>
      </c>
      <c r="T33" s="116">
        <v>30</v>
      </c>
      <c r="U33" s="50">
        <f>P33*T33</f>
        <v>120</v>
      </c>
      <c r="V33" s="4"/>
      <c r="W33" s="118">
        <v>0</v>
      </c>
      <c r="X33" s="119">
        <v>257</v>
      </c>
      <c r="Y33" s="120">
        <v>185</v>
      </c>
      <c r="Z33" s="118">
        <v>0</v>
      </c>
      <c r="AA33" s="118">
        <v>5</v>
      </c>
      <c r="AB33" s="3"/>
      <c r="AC33" s="29">
        <f>X33*S33</f>
        <v>514</v>
      </c>
      <c r="AD33" s="121">
        <v>10</v>
      </c>
      <c r="AE33" s="15">
        <v>1.52</v>
      </c>
      <c r="AF33" s="15">
        <v>0</v>
      </c>
      <c r="AG33" s="121">
        <v>1</v>
      </c>
      <c r="AH33" s="122"/>
      <c r="AI33" s="124">
        <f>AK30</f>
        <v>3684.88</v>
      </c>
      <c r="AJ33" s="125">
        <f>AC33+AD33+AE33+AF33</f>
        <v>525.52</v>
      </c>
      <c r="AK33" s="125">
        <f>AI33-AJ33</f>
        <v>3159.36</v>
      </c>
      <c r="AL33" s="3"/>
      <c r="AM33" s="29">
        <f>(X33/U33)*100</f>
        <v>214.16666666666666</v>
      </c>
      <c r="AN33" s="15" t="s">
        <v>134</v>
      </c>
      <c r="AO33" s="50">
        <f>(AD33/(AC33+AD33))*100</f>
        <v>1.9083969465648856</v>
      </c>
      <c r="AP33" s="15">
        <f>(AG33/AC33)*100</f>
        <v>0.19455252918287938</v>
      </c>
      <c r="AQ33" s="4"/>
      <c r="AR33" s="113" t="s">
        <v>52</v>
      </c>
      <c r="AS33" s="15" t="s">
        <v>52</v>
      </c>
      <c r="AT33" s="15" t="s">
        <v>138</v>
      </c>
    </row>
    <row r="34" spans="2:46" ht="16.5" thickBot="1">
      <c r="B34" s="14" t="s">
        <v>154</v>
      </c>
      <c r="C34" s="12"/>
      <c r="D34" s="12"/>
      <c r="E34" s="2"/>
      <c r="F34" s="8"/>
      <c r="G34" s="8"/>
      <c r="H34" s="8"/>
      <c r="I34" s="8"/>
      <c r="J34" s="8"/>
      <c r="K34" s="8"/>
      <c r="L34" s="4"/>
      <c r="M34" s="127"/>
      <c r="N34" s="126"/>
      <c r="O34" s="4"/>
      <c r="P34" s="149">
        <f>(D33-(K33))-M33-N33</f>
        <v>10</v>
      </c>
      <c r="Q34" s="4"/>
      <c r="R34" s="127"/>
      <c r="S34" s="129"/>
      <c r="T34" s="130"/>
      <c r="U34" s="150">
        <f>P34*T33</f>
        <v>300</v>
      </c>
      <c r="V34" s="131"/>
      <c r="W34" s="133"/>
      <c r="X34" s="134"/>
      <c r="Y34" s="135"/>
      <c r="Z34" s="133"/>
      <c r="AA34" s="133"/>
      <c r="AB34" s="16"/>
      <c r="AC34" s="136"/>
      <c r="AD34" s="137"/>
      <c r="AE34" s="130"/>
      <c r="AF34" s="130"/>
      <c r="AG34" s="130"/>
      <c r="AH34" s="131"/>
      <c r="AI34" s="140"/>
      <c r="AJ34" s="137"/>
      <c r="AK34" s="137"/>
      <c r="AL34" s="16"/>
      <c r="AM34" s="151">
        <f>(X33/U34)*100</f>
        <v>85.666666666666671</v>
      </c>
      <c r="AN34" s="130"/>
      <c r="AO34" s="130"/>
      <c r="AP34" s="130"/>
      <c r="AQ34" s="131"/>
      <c r="AR34" s="127"/>
      <c r="AS34" s="126"/>
      <c r="AT34" s="126"/>
    </row>
    <row r="36" spans="2:46" ht="15.75" thickBot="1">
      <c r="B36" s="262" t="s">
        <v>162</v>
      </c>
    </row>
    <row r="37" spans="2:46" ht="16.5" customHeight="1">
      <c r="B37" s="223" t="s">
        <v>32</v>
      </c>
      <c r="C37" s="224" t="s">
        <v>1</v>
      </c>
      <c r="D37" s="225" t="s">
        <v>1</v>
      </c>
      <c r="E37" s="226"/>
      <c r="F37" s="664" t="s">
        <v>12</v>
      </c>
      <c r="G37" s="665"/>
      <c r="H37" s="665"/>
      <c r="I37" s="665"/>
      <c r="J37" s="665"/>
      <c r="K37" s="666"/>
      <c r="L37" s="168"/>
      <c r="M37" s="667" t="s">
        <v>33</v>
      </c>
      <c r="N37" s="668"/>
      <c r="O37" s="168"/>
      <c r="P37" s="168" t="s">
        <v>10</v>
      </c>
      <c r="Q37" s="226"/>
      <c r="R37" s="168" t="s">
        <v>122</v>
      </c>
      <c r="S37" s="440"/>
      <c r="T37" s="168" t="s">
        <v>29</v>
      </c>
      <c r="U37" s="168" t="s">
        <v>14</v>
      </c>
      <c r="V37" s="226" t="s">
        <v>9</v>
      </c>
      <c r="W37" s="442" t="s">
        <v>198</v>
      </c>
      <c r="X37" s="227" t="s">
        <v>14</v>
      </c>
      <c r="Y37" s="441"/>
      <c r="Z37" s="442" t="s">
        <v>113</v>
      </c>
      <c r="AA37" s="229" t="s">
        <v>43</v>
      </c>
      <c r="AB37" s="226"/>
      <c r="AC37" s="230" t="s">
        <v>38</v>
      </c>
      <c r="AD37" s="231"/>
      <c r="AE37" s="226"/>
      <c r="AF37" s="232"/>
      <c r="AG37" s="168" t="s">
        <v>11</v>
      </c>
      <c r="AH37" s="226"/>
      <c r="AI37" s="658" t="s">
        <v>39</v>
      </c>
      <c r="AJ37" s="659"/>
      <c r="AK37" s="660"/>
      <c r="AL37" s="226"/>
      <c r="AM37" s="168" t="s">
        <v>22</v>
      </c>
      <c r="AN37" s="168" t="s">
        <v>22</v>
      </c>
      <c r="AO37" s="168" t="s">
        <v>20</v>
      </c>
      <c r="AP37" s="168" t="s">
        <v>20</v>
      </c>
      <c r="AQ37" s="226"/>
      <c r="AR37" s="168" t="s">
        <v>22</v>
      </c>
      <c r="AS37" s="168" t="s">
        <v>9</v>
      </c>
      <c r="AT37" s="233" t="s">
        <v>9</v>
      </c>
    </row>
    <row r="38" spans="2:46" ht="16.5" customHeight="1" thickBot="1">
      <c r="B38" s="234" t="s">
        <v>9</v>
      </c>
      <c r="C38" s="189" t="s">
        <v>9</v>
      </c>
      <c r="D38" s="235" t="s">
        <v>10</v>
      </c>
      <c r="E38" s="236"/>
      <c r="F38" s="237" t="s">
        <v>3</v>
      </c>
      <c r="G38" s="237" t="s">
        <v>4</v>
      </c>
      <c r="H38" s="237" t="s">
        <v>5</v>
      </c>
      <c r="I38" s="237" t="s">
        <v>6</v>
      </c>
      <c r="J38" s="237" t="s">
        <v>8</v>
      </c>
      <c r="K38" s="237" t="s">
        <v>11</v>
      </c>
      <c r="L38" s="189"/>
      <c r="M38" s="238" t="s">
        <v>10</v>
      </c>
      <c r="N38" s="239" t="s">
        <v>116</v>
      </c>
      <c r="O38" s="189"/>
      <c r="P38" s="189" t="s">
        <v>2</v>
      </c>
      <c r="Q38" s="236"/>
      <c r="R38" s="189" t="s">
        <v>125</v>
      </c>
      <c r="S38" s="189" t="s">
        <v>34</v>
      </c>
      <c r="T38" s="189" t="s">
        <v>46</v>
      </c>
      <c r="U38" s="189" t="s">
        <v>16</v>
      </c>
      <c r="V38" s="236" t="s">
        <v>9</v>
      </c>
      <c r="W38" s="439"/>
      <c r="X38" s="238" t="s">
        <v>11</v>
      </c>
      <c r="Y38" s="438"/>
      <c r="Z38" s="439"/>
      <c r="AA38" s="183" t="s">
        <v>129</v>
      </c>
      <c r="AB38" s="236"/>
      <c r="AC38" s="242" t="s">
        <v>23</v>
      </c>
      <c r="AD38" s="243" t="s">
        <v>18</v>
      </c>
      <c r="AE38" s="242" t="s">
        <v>25</v>
      </c>
      <c r="AF38" s="242" t="s">
        <v>26</v>
      </c>
      <c r="AG38" s="189" t="s">
        <v>30</v>
      </c>
      <c r="AH38" s="236"/>
      <c r="AI38" s="244" t="s">
        <v>130</v>
      </c>
      <c r="AJ38" s="236" t="s">
        <v>242</v>
      </c>
      <c r="AK38" s="240"/>
      <c r="AL38" s="236"/>
      <c r="AM38" s="189" t="s">
        <v>14</v>
      </c>
      <c r="AN38" s="189" t="s">
        <v>14</v>
      </c>
      <c r="AO38" s="189" t="s">
        <v>27</v>
      </c>
      <c r="AP38" s="189" t="s">
        <v>28</v>
      </c>
      <c r="AQ38" s="236"/>
      <c r="AR38" s="189" t="s">
        <v>14</v>
      </c>
      <c r="AS38" s="189" t="s">
        <v>27</v>
      </c>
      <c r="AT38" s="235" t="s">
        <v>28</v>
      </c>
    </row>
    <row r="39" spans="2:46" ht="15.75" thickBot="1">
      <c r="B39" s="245"/>
      <c r="C39" s="213"/>
      <c r="D39" s="246" t="s">
        <v>9</v>
      </c>
      <c r="E39" s="247"/>
      <c r="F39" s="248"/>
      <c r="G39" s="248"/>
      <c r="H39" s="248"/>
      <c r="I39" s="248" t="s">
        <v>7</v>
      </c>
      <c r="J39" s="248"/>
      <c r="K39" s="248"/>
      <c r="L39" s="213"/>
      <c r="M39" s="249" t="s">
        <v>15</v>
      </c>
      <c r="N39" s="248" t="s">
        <v>132</v>
      </c>
      <c r="O39" s="213"/>
      <c r="P39" s="213" t="s">
        <v>9</v>
      </c>
      <c r="Q39" s="247"/>
      <c r="R39" s="213"/>
      <c r="S39" s="213"/>
      <c r="T39" s="213" t="s">
        <v>13</v>
      </c>
      <c r="U39" s="213" t="s">
        <v>17</v>
      </c>
      <c r="V39" s="247"/>
      <c r="W39" s="252" t="s">
        <v>19</v>
      </c>
      <c r="X39" s="250"/>
      <c r="Y39" s="247"/>
      <c r="Z39" s="255" t="s">
        <v>19</v>
      </c>
      <c r="AA39" s="256" t="s">
        <v>19</v>
      </c>
      <c r="AB39" s="247"/>
      <c r="AC39" s="213" t="s">
        <v>24</v>
      </c>
      <c r="AD39" s="257" t="s">
        <v>24</v>
      </c>
      <c r="AE39" s="213" t="s">
        <v>24</v>
      </c>
      <c r="AF39" s="213" t="s">
        <v>24</v>
      </c>
      <c r="AG39" s="213" t="s">
        <v>24</v>
      </c>
      <c r="AH39" s="247"/>
      <c r="AI39" s="258" t="s">
        <v>36</v>
      </c>
      <c r="AJ39" s="259" t="s">
        <v>35</v>
      </c>
      <c r="AK39" s="251" t="s">
        <v>37</v>
      </c>
      <c r="AL39" s="247"/>
      <c r="AM39" s="213" t="s">
        <v>20</v>
      </c>
      <c r="AN39" s="213" t="s">
        <v>20</v>
      </c>
      <c r="AO39" s="213"/>
      <c r="AP39" s="213"/>
      <c r="AQ39" s="247"/>
      <c r="AR39" s="260">
        <v>1</v>
      </c>
      <c r="AS39" s="261">
        <v>0</v>
      </c>
      <c r="AT39" s="246" t="s">
        <v>31</v>
      </c>
    </row>
    <row r="40" spans="2:46">
      <c r="P40">
        <f>P12+P15+P18+P21+P27+P30+P33</f>
        <v>48</v>
      </c>
      <c r="X40">
        <f>X12+X15+X18+X21+X27+X30+X33</f>
        <v>1261</v>
      </c>
      <c r="AC40">
        <f>AC12+AC15+AC18+AC21+AC27+AC30+AC33</f>
        <v>3858</v>
      </c>
      <c r="AD40">
        <f>AD12+AD15+AD18+AD21+AD27+AD30+AD33</f>
        <v>140</v>
      </c>
      <c r="AE40">
        <f>AE12+AE15+AE18+AE21+AE27+AE30+AE33</f>
        <v>87.24</v>
      </c>
      <c r="AF40">
        <f>AF12+AF15+AF18+AF21+AF27+AF30+AF33</f>
        <v>0</v>
      </c>
      <c r="AG40">
        <f>AG12+AG15+AG18+AG21+AG27+AG30+AG33</f>
        <v>130</v>
      </c>
    </row>
  </sheetData>
  <mergeCells count="11">
    <mergeCell ref="F37:K37"/>
    <mergeCell ref="M37:N37"/>
    <mergeCell ref="AI37:AK37"/>
    <mergeCell ref="I2:Y2"/>
    <mergeCell ref="AR6:AT6"/>
    <mergeCell ref="F9:K9"/>
    <mergeCell ref="M9:N9"/>
    <mergeCell ref="AI9:AK9"/>
    <mergeCell ref="F24:K24"/>
    <mergeCell ref="M24:N24"/>
    <mergeCell ref="AI24:AK24"/>
  </mergeCells>
  <conditionalFormatting sqref="AR12:AT13 AR15:AT16 AR18:AT19">
    <cfRule type="containsText" dxfId="167" priority="9" operator="containsText" text="Si">
      <formula>NOT(ISERROR(SEARCH("Si",AR12)))</formula>
    </cfRule>
    <cfRule type="containsText" dxfId="166" priority="10" operator="containsText" text="No">
      <formula>NOT(ISERROR(SEARCH("No",AR12)))</formula>
    </cfRule>
  </conditionalFormatting>
  <conditionalFormatting sqref="AR21:AT22">
    <cfRule type="containsText" dxfId="165" priority="7" operator="containsText" text="Si">
      <formula>NOT(ISERROR(SEARCH("Si",AR21)))</formula>
    </cfRule>
    <cfRule type="containsText" dxfId="164" priority="8" operator="containsText" text="No">
      <formula>NOT(ISERROR(SEARCH("No",AR21)))</formula>
    </cfRule>
  </conditionalFormatting>
  <conditionalFormatting sqref="AR27:AT28">
    <cfRule type="containsText" dxfId="163" priority="5" operator="containsText" text="Si">
      <formula>NOT(ISERROR(SEARCH("Si",AR27)))</formula>
    </cfRule>
    <cfRule type="containsText" dxfId="162" priority="6" operator="containsText" text="No">
      <formula>NOT(ISERROR(SEARCH("No",AR27)))</formula>
    </cfRule>
  </conditionalFormatting>
  <conditionalFormatting sqref="AR30:AT31">
    <cfRule type="containsText" dxfId="161" priority="3" operator="containsText" text="Si">
      <formula>NOT(ISERROR(SEARCH("Si",AR30)))</formula>
    </cfRule>
    <cfRule type="containsText" dxfId="160" priority="4" operator="containsText" text="No">
      <formula>NOT(ISERROR(SEARCH("No",AR30)))</formula>
    </cfRule>
  </conditionalFormatting>
  <conditionalFormatting sqref="AR33:AT34">
    <cfRule type="containsText" dxfId="159" priority="1" operator="containsText" text="Si">
      <formula>NOT(ISERROR(SEARCH("Si",AR33)))</formula>
    </cfRule>
    <cfRule type="containsText" dxfId="158" priority="2" operator="containsText" text="No">
      <formula>NOT(ISERROR(SEARCH("No",AR33)))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AT26"/>
  <sheetViews>
    <sheetView view="pageBreakPreview" zoomScale="85" zoomScaleSheetLayoutView="85" workbookViewId="0">
      <selection activeCell="U20" sqref="U2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9.5" customHeight="1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443"/>
      <c r="T9" s="50" t="s">
        <v>29</v>
      </c>
      <c r="U9" s="55" t="s">
        <v>14</v>
      </c>
      <c r="V9" s="54" t="s">
        <v>9</v>
      </c>
      <c r="W9" s="446" t="s">
        <v>198</v>
      </c>
      <c r="X9" s="100" t="s">
        <v>14</v>
      </c>
      <c r="Y9" s="56"/>
      <c r="Z9" s="447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444"/>
      <c r="X10" s="103" t="s">
        <v>11</v>
      </c>
      <c r="Y10" s="6"/>
      <c r="Z10" s="445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 t="s">
        <v>246</v>
      </c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13">
        <v>41719</v>
      </c>
      <c r="C12" s="11" t="s">
        <v>0</v>
      </c>
      <c r="D12" s="15">
        <v>8</v>
      </c>
      <c r="E12" s="2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0</v>
      </c>
      <c r="L12" s="4"/>
      <c r="M12" s="113">
        <v>0</v>
      </c>
      <c r="N12" s="15">
        <v>0</v>
      </c>
      <c r="O12" s="4"/>
      <c r="P12" s="114">
        <f>D12-(M12+N12)</f>
        <v>8</v>
      </c>
      <c r="Q12" s="4"/>
      <c r="R12" s="7" t="s">
        <v>59</v>
      </c>
      <c r="S12" s="115">
        <v>2</v>
      </c>
      <c r="T12" s="116">
        <v>30</v>
      </c>
      <c r="U12" s="50">
        <v>190</v>
      </c>
      <c r="V12" s="4"/>
      <c r="W12" s="118">
        <v>0</v>
      </c>
      <c r="X12" s="119">
        <v>190</v>
      </c>
      <c r="Y12" s="120">
        <v>185</v>
      </c>
      <c r="Z12" s="118">
        <v>0</v>
      </c>
      <c r="AA12" s="118">
        <v>0</v>
      </c>
      <c r="AB12" s="3"/>
      <c r="AC12" s="29">
        <f>X12*S12</f>
        <v>380</v>
      </c>
      <c r="AD12" s="121">
        <v>24</v>
      </c>
      <c r="AE12" s="15">
        <v>0</v>
      </c>
      <c r="AF12" s="15">
        <v>0</v>
      </c>
      <c r="AG12" s="121">
        <v>13</v>
      </c>
      <c r="AH12" s="122"/>
      <c r="AI12" s="124">
        <v>8000</v>
      </c>
      <c r="AJ12" s="125">
        <f>AC12+AD12+AE12+AF12</f>
        <v>404</v>
      </c>
      <c r="AK12" s="125">
        <f>AI12-AJ12</f>
        <v>7596</v>
      </c>
      <c r="AL12" s="3"/>
      <c r="AM12" s="29">
        <f>(X12/U12)*100</f>
        <v>100</v>
      </c>
      <c r="AN12" s="15" t="s">
        <v>134</v>
      </c>
      <c r="AO12" s="50">
        <f>(AD12/(AC12+AD12))*100</f>
        <v>5.9405940594059405</v>
      </c>
      <c r="AP12" s="15">
        <f>(AG12/AC12)*100</f>
        <v>3.4210526315789478</v>
      </c>
      <c r="AQ12" s="4"/>
      <c r="AR12" s="113" t="s">
        <v>52</v>
      </c>
      <c r="AS12" s="15" t="s">
        <v>52</v>
      </c>
      <c r="AT12" s="15" t="s">
        <v>52</v>
      </c>
    </row>
    <row r="13" spans="2:46" ht="16.5" thickBot="1">
      <c r="B13" s="14" t="s">
        <v>137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8</v>
      </c>
      <c r="Q13" s="4"/>
      <c r="R13" s="127"/>
      <c r="S13" s="129"/>
      <c r="T13" s="130"/>
      <c r="U13" s="150">
        <v>190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100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13">
        <v>41720</v>
      </c>
      <c r="C15" s="11" t="s">
        <v>0</v>
      </c>
      <c r="D15" s="15">
        <v>8</v>
      </c>
      <c r="E15" s="2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SUM(F15:J15)</f>
        <v>0</v>
      </c>
      <c r="L15" s="4"/>
      <c r="M15" s="113">
        <v>0</v>
      </c>
      <c r="N15" s="15">
        <v>0</v>
      </c>
      <c r="O15" s="4"/>
      <c r="P15" s="114">
        <f>D15-(M15+N15)</f>
        <v>8</v>
      </c>
      <c r="Q15" s="4"/>
      <c r="R15" s="7" t="s">
        <v>59</v>
      </c>
      <c r="S15" s="115">
        <v>2</v>
      </c>
      <c r="T15" s="116">
        <v>30</v>
      </c>
      <c r="U15" s="50">
        <v>249</v>
      </c>
      <c r="V15" s="4"/>
      <c r="W15" s="118">
        <v>0</v>
      </c>
      <c r="X15" s="119">
        <v>249</v>
      </c>
      <c r="Y15" s="120">
        <v>185</v>
      </c>
      <c r="Z15" s="118">
        <v>0</v>
      </c>
      <c r="AA15" s="118">
        <v>0</v>
      </c>
      <c r="AB15" s="3"/>
      <c r="AC15" s="29">
        <f>X15*S15</f>
        <v>498</v>
      </c>
      <c r="AD15" s="121">
        <v>24</v>
      </c>
      <c r="AE15" s="15">
        <v>0</v>
      </c>
      <c r="AF15" s="15">
        <v>0</v>
      </c>
      <c r="AG15" s="121">
        <v>0</v>
      </c>
      <c r="AH15" s="122"/>
      <c r="AI15" s="124">
        <f>AK12</f>
        <v>7596</v>
      </c>
      <c r="AJ15" s="125">
        <f>AC15+AD15+AE15+AF15</f>
        <v>522</v>
      </c>
      <c r="AK15" s="125">
        <f>AI15-AJ15</f>
        <v>7074</v>
      </c>
      <c r="AL15" s="3"/>
      <c r="AM15" s="29">
        <f>(X15/U15)*100</f>
        <v>100</v>
      </c>
      <c r="AN15" s="15" t="s">
        <v>134</v>
      </c>
      <c r="AO15" s="50">
        <f>(AD15/(AC15+AD15))*100</f>
        <v>4.5977011494252871</v>
      </c>
      <c r="AP15" s="15">
        <f>(AG15/AC15)*100</f>
        <v>0</v>
      </c>
      <c r="AQ15" s="4"/>
      <c r="AR15" s="113" t="s">
        <v>52</v>
      </c>
      <c r="AS15" s="15" t="s">
        <v>52</v>
      </c>
      <c r="AT15" s="15" t="s">
        <v>52</v>
      </c>
    </row>
    <row r="16" spans="2:46" ht="16.5" thickBot="1">
      <c r="B16" s="14" t="s">
        <v>243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8</v>
      </c>
      <c r="Q16" s="4"/>
      <c r="R16" s="127"/>
      <c r="S16" s="129"/>
      <c r="T16" s="130"/>
      <c r="U16" s="150">
        <v>249</v>
      </c>
      <c r="V16" s="131"/>
      <c r="W16" s="133"/>
      <c r="X16" s="134"/>
      <c r="Y16" s="135"/>
      <c r="Z16" s="133"/>
      <c r="AA16" s="133"/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100</v>
      </c>
      <c r="AN16" s="130"/>
      <c r="AO16" s="130"/>
      <c r="AP16" s="130"/>
      <c r="AQ16" s="131"/>
      <c r="AR16" s="127"/>
      <c r="AS16" s="126"/>
      <c r="AT16" s="126"/>
    </row>
    <row r="17" spans="2:46" ht="15.75" thickBot="1"/>
    <row r="18" spans="2:46" ht="16.5" thickBot="1">
      <c r="B18" s="13">
        <v>41729</v>
      </c>
      <c r="C18" s="11">
        <v>3</v>
      </c>
      <c r="D18" s="15">
        <v>8.5</v>
      </c>
      <c r="E18" s="2"/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>SUM(F18:J18)</f>
        <v>0</v>
      </c>
      <c r="L18" s="4"/>
      <c r="M18" s="113">
        <v>0</v>
      </c>
      <c r="N18" s="15">
        <v>0</v>
      </c>
      <c r="O18" s="4"/>
      <c r="P18" s="114">
        <f>D18-(M18+N18)</f>
        <v>8.5</v>
      </c>
      <c r="Q18" s="4"/>
      <c r="R18" s="7" t="s">
        <v>59</v>
      </c>
      <c r="S18" s="115">
        <v>2</v>
      </c>
      <c r="T18" s="116">
        <v>30</v>
      </c>
      <c r="U18" s="50">
        <v>164</v>
      </c>
      <c r="V18" s="4"/>
      <c r="W18" s="118">
        <v>0</v>
      </c>
      <c r="X18" s="119">
        <v>164</v>
      </c>
      <c r="Y18" s="120">
        <v>185</v>
      </c>
      <c r="Z18" s="118">
        <v>0</v>
      </c>
      <c r="AA18" s="118">
        <v>0</v>
      </c>
      <c r="AB18" s="3"/>
      <c r="AC18" s="29">
        <f>X18*S18</f>
        <v>328</v>
      </c>
      <c r="AD18" s="121">
        <v>24</v>
      </c>
      <c r="AE18" s="15">
        <v>0</v>
      </c>
      <c r="AF18" s="15">
        <v>0</v>
      </c>
      <c r="AG18" s="121">
        <v>0</v>
      </c>
      <c r="AH18" s="122"/>
      <c r="AI18" s="124">
        <f>AK15</f>
        <v>7074</v>
      </c>
      <c r="AJ18" s="125">
        <f>AC18+AD18+AE18+AF18</f>
        <v>352</v>
      </c>
      <c r="AK18" s="125">
        <f>AI18-AJ18</f>
        <v>6722</v>
      </c>
      <c r="AL18" s="3"/>
      <c r="AM18" s="29">
        <f>(X18/U18)*100</f>
        <v>100</v>
      </c>
      <c r="AN18" s="15" t="s">
        <v>134</v>
      </c>
      <c r="AO18" s="50">
        <f>(AD18/(AC18+AD18))*100</f>
        <v>6.8181818181818175</v>
      </c>
      <c r="AP18" s="15">
        <f>(AG18/AC18)*100</f>
        <v>0</v>
      </c>
      <c r="AQ18" s="4"/>
      <c r="AR18" s="113" t="s">
        <v>52</v>
      </c>
      <c r="AS18" s="15" t="s">
        <v>52</v>
      </c>
      <c r="AT18" s="15" t="s">
        <v>52</v>
      </c>
    </row>
    <row r="19" spans="2:46" ht="16.5" thickBot="1">
      <c r="B19" s="14" t="s">
        <v>75</v>
      </c>
      <c r="C19" s="12"/>
      <c r="D19" s="12"/>
      <c r="E19" s="2"/>
      <c r="F19" s="8"/>
      <c r="G19" s="8"/>
      <c r="H19" s="8"/>
      <c r="I19" s="8"/>
      <c r="J19" s="8"/>
      <c r="K19" s="8"/>
      <c r="L19" s="4"/>
      <c r="M19" s="127"/>
      <c r="N19" s="126"/>
      <c r="O19" s="4"/>
      <c r="P19" s="149">
        <f>(D18-(K18))-M18-N18</f>
        <v>8.5</v>
      </c>
      <c r="Q19" s="4"/>
      <c r="R19" s="127"/>
      <c r="S19" s="129"/>
      <c r="T19" s="130"/>
      <c r="U19" s="150">
        <v>164</v>
      </c>
      <c r="V19" s="131"/>
      <c r="W19" s="133"/>
      <c r="X19" s="134"/>
      <c r="Y19" s="135"/>
      <c r="Z19" s="133"/>
      <c r="AA19" s="133"/>
      <c r="AB19" s="16"/>
      <c r="AC19" s="136"/>
      <c r="AD19" s="137"/>
      <c r="AE19" s="130"/>
      <c r="AF19" s="130"/>
      <c r="AG19" s="130"/>
      <c r="AH19" s="131"/>
      <c r="AI19" s="140"/>
      <c r="AJ19" s="137"/>
      <c r="AK19" s="137"/>
      <c r="AL19" s="16"/>
      <c r="AM19" s="151">
        <f>(X18/U19)*100</f>
        <v>100</v>
      </c>
      <c r="AN19" s="130"/>
      <c r="AO19" s="130"/>
      <c r="AP19" s="130"/>
      <c r="AQ19" s="131"/>
      <c r="AR19" s="127"/>
      <c r="AS19" s="126"/>
      <c r="AT19" s="126"/>
    </row>
    <row r="21" spans="2:46" ht="15.75" thickBot="1"/>
    <row r="22" spans="2:46" ht="16.5" customHeight="1">
      <c r="B22" s="223" t="s">
        <v>32</v>
      </c>
      <c r="C22" s="224" t="s">
        <v>1</v>
      </c>
      <c r="D22" s="225" t="s">
        <v>1</v>
      </c>
      <c r="E22" s="226"/>
      <c r="F22" s="664" t="s">
        <v>12</v>
      </c>
      <c r="G22" s="665"/>
      <c r="H22" s="665"/>
      <c r="I22" s="665"/>
      <c r="J22" s="665"/>
      <c r="K22" s="666"/>
      <c r="L22" s="168"/>
      <c r="M22" s="667" t="s">
        <v>33</v>
      </c>
      <c r="N22" s="668"/>
      <c r="O22" s="168"/>
      <c r="P22" s="168" t="s">
        <v>10</v>
      </c>
      <c r="Q22" s="226"/>
      <c r="R22" s="168" t="s">
        <v>122</v>
      </c>
      <c r="S22" s="450"/>
      <c r="T22" s="168" t="s">
        <v>29</v>
      </c>
      <c r="U22" s="168" t="s">
        <v>14</v>
      </c>
      <c r="V22" s="226" t="s">
        <v>9</v>
      </c>
      <c r="W22" s="452" t="s">
        <v>198</v>
      </c>
      <c r="X22" s="227" t="s">
        <v>14</v>
      </c>
      <c r="Y22" s="451"/>
      <c r="Z22" s="452" t="s">
        <v>113</v>
      </c>
      <c r="AA22" s="229" t="s">
        <v>43</v>
      </c>
      <c r="AB22" s="226"/>
      <c r="AC22" s="230" t="s">
        <v>38</v>
      </c>
      <c r="AD22" s="231"/>
      <c r="AE22" s="226"/>
      <c r="AF22" s="232"/>
      <c r="AG22" s="168" t="s">
        <v>11</v>
      </c>
      <c r="AH22" s="226"/>
      <c r="AI22" s="658" t="s">
        <v>39</v>
      </c>
      <c r="AJ22" s="659"/>
      <c r="AK22" s="660"/>
      <c r="AL22" s="226"/>
      <c r="AM22" s="168" t="s">
        <v>22</v>
      </c>
      <c r="AN22" s="168" t="s">
        <v>22</v>
      </c>
      <c r="AO22" s="168" t="s">
        <v>20</v>
      </c>
      <c r="AP22" s="168" t="s">
        <v>20</v>
      </c>
      <c r="AQ22" s="226"/>
      <c r="AR22" s="168" t="s">
        <v>22</v>
      </c>
      <c r="AS22" s="168" t="s">
        <v>9</v>
      </c>
      <c r="AT22" s="233" t="s">
        <v>9</v>
      </c>
    </row>
    <row r="23" spans="2:46" ht="16.5" customHeight="1" thickBot="1">
      <c r="B23" s="234" t="s">
        <v>9</v>
      </c>
      <c r="C23" s="189" t="s">
        <v>9</v>
      </c>
      <c r="D23" s="235" t="s">
        <v>10</v>
      </c>
      <c r="E23" s="236"/>
      <c r="F23" s="237" t="s">
        <v>3</v>
      </c>
      <c r="G23" s="237" t="s">
        <v>4</v>
      </c>
      <c r="H23" s="237" t="s">
        <v>5</v>
      </c>
      <c r="I23" s="237" t="s">
        <v>6</v>
      </c>
      <c r="J23" s="237" t="s">
        <v>8</v>
      </c>
      <c r="K23" s="237" t="s">
        <v>11</v>
      </c>
      <c r="L23" s="189"/>
      <c r="M23" s="238" t="s">
        <v>10</v>
      </c>
      <c r="N23" s="239" t="s">
        <v>116</v>
      </c>
      <c r="O23" s="189"/>
      <c r="P23" s="189" t="s">
        <v>2</v>
      </c>
      <c r="Q23" s="236"/>
      <c r="R23" s="189" t="s">
        <v>125</v>
      </c>
      <c r="S23" s="189" t="s">
        <v>34</v>
      </c>
      <c r="T23" s="189" t="s">
        <v>46</v>
      </c>
      <c r="U23" s="189" t="s">
        <v>16</v>
      </c>
      <c r="V23" s="236" t="s">
        <v>9</v>
      </c>
      <c r="W23" s="449"/>
      <c r="X23" s="238" t="s">
        <v>11</v>
      </c>
      <c r="Y23" s="448"/>
      <c r="Z23" s="449"/>
      <c r="AA23" s="183" t="s">
        <v>129</v>
      </c>
      <c r="AB23" s="236"/>
      <c r="AC23" s="242" t="s">
        <v>23</v>
      </c>
      <c r="AD23" s="243" t="s">
        <v>18</v>
      </c>
      <c r="AE23" s="242" t="s">
        <v>25</v>
      </c>
      <c r="AF23" s="242" t="s">
        <v>26</v>
      </c>
      <c r="AG23" s="189" t="s">
        <v>30</v>
      </c>
      <c r="AH23" s="236"/>
      <c r="AI23" s="244" t="s">
        <v>130</v>
      </c>
      <c r="AJ23" s="236" t="s">
        <v>241</v>
      </c>
      <c r="AK23" s="240"/>
      <c r="AL23" s="236"/>
      <c r="AM23" s="189" t="s">
        <v>14</v>
      </c>
      <c r="AN23" s="189" t="s">
        <v>14</v>
      </c>
      <c r="AO23" s="189" t="s">
        <v>27</v>
      </c>
      <c r="AP23" s="189" t="s">
        <v>28</v>
      </c>
      <c r="AQ23" s="236"/>
      <c r="AR23" s="189" t="s">
        <v>14</v>
      </c>
      <c r="AS23" s="189" t="s">
        <v>27</v>
      </c>
      <c r="AT23" s="235" t="s">
        <v>28</v>
      </c>
    </row>
    <row r="24" spans="2:46" ht="15.75" thickBot="1">
      <c r="B24" s="245"/>
      <c r="C24" s="213"/>
      <c r="D24" s="246" t="s">
        <v>9</v>
      </c>
      <c r="E24" s="247"/>
      <c r="F24" s="248"/>
      <c r="G24" s="248"/>
      <c r="H24" s="248"/>
      <c r="I24" s="248" t="s">
        <v>7</v>
      </c>
      <c r="J24" s="248"/>
      <c r="K24" s="248"/>
      <c r="L24" s="213"/>
      <c r="M24" s="249" t="s">
        <v>15</v>
      </c>
      <c r="N24" s="248" t="s">
        <v>132</v>
      </c>
      <c r="O24" s="213"/>
      <c r="P24" s="213" t="s">
        <v>9</v>
      </c>
      <c r="Q24" s="247"/>
      <c r="R24" s="213"/>
      <c r="S24" s="213"/>
      <c r="T24" s="213" t="s">
        <v>13</v>
      </c>
      <c r="U24" s="213" t="s">
        <v>17</v>
      </c>
      <c r="V24" s="247"/>
      <c r="W24" s="252" t="s">
        <v>19</v>
      </c>
      <c r="X24" s="250"/>
      <c r="Y24" s="247"/>
      <c r="Z24" s="255" t="s">
        <v>19</v>
      </c>
      <c r="AA24" s="256" t="s">
        <v>19</v>
      </c>
      <c r="AB24" s="247"/>
      <c r="AC24" s="213" t="s">
        <v>24</v>
      </c>
      <c r="AD24" s="257" t="s">
        <v>24</v>
      </c>
      <c r="AE24" s="213" t="s">
        <v>24</v>
      </c>
      <c r="AF24" s="213" t="s">
        <v>24</v>
      </c>
      <c r="AG24" s="213" t="s">
        <v>24</v>
      </c>
      <c r="AH24" s="247"/>
      <c r="AI24" s="258" t="s">
        <v>36</v>
      </c>
      <c r="AJ24" s="259" t="s">
        <v>35</v>
      </c>
      <c r="AK24" s="251" t="s">
        <v>37</v>
      </c>
      <c r="AL24" s="247"/>
      <c r="AM24" s="213" t="s">
        <v>20</v>
      </c>
      <c r="AN24" s="213" t="s">
        <v>20</v>
      </c>
      <c r="AO24" s="213"/>
      <c r="AP24" s="213"/>
      <c r="AQ24" s="247"/>
      <c r="AR24" s="260">
        <v>1</v>
      </c>
      <c r="AS24" s="261">
        <v>0</v>
      </c>
      <c r="AT24" s="246" t="s">
        <v>31</v>
      </c>
    </row>
    <row r="26" spans="2:46">
      <c r="AC26">
        <f>AC12+AC15+AC18</f>
        <v>1206</v>
      </c>
      <c r="AD26">
        <f>AD12+AD15+AD18</f>
        <v>72</v>
      </c>
      <c r="AE26">
        <f>AE12+AE15+AE18</f>
        <v>0</v>
      </c>
      <c r="AF26">
        <f>AF12+AF15+AF18</f>
        <v>0</v>
      </c>
      <c r="AG26">
        <f>AG12+AG15+AG18</f>
        <v>13</v>
      </c>
    </row>
  </sheetData>
  <mergeCells count="8">
    <mergeCell ref="F22:K22"/>
    <mergeCell ref="M22:N22"/>
    <mergeCell ref="AI22:AK22"/>
    <mergeCell ref="I2:Y2"/>
    <mergeCell ref="AR6:AT6"/>
    <mergeCell ref="F9:K9"/>
    <mergeCell ref="M9:N9"/>
    <mergeCell ref="AI9:AK9"/>
  </mergeCells>
  <conditionalFormatting sqref="AR12:AT13">
    <cfRule type="containsText" dxfId="157" priority="5" operator="containsText" text="Si">
      <formula>NOT(ISERROR(SEARCH("Si",AR12)))</formula>
    </cfRule>
    <cfRule type="containsText" dxfId="156" priority="6" operator="containsText" text="No">
      <formula>NOT(ISERROR(SEARCH("No",AR12)))</formula>
    </cfRule>
  </conditionalFormatting>
  <conditionalFormatting sqref="AR15:AT16">
    <cfRule type="containsText" dxfId="155" priority="3" operator="containsText" text="Si">
      <formula>NOT(ISERROR(SEARCH("Si",AR15)))</formula>
    </cfRule>
    <cfRule type="containsText" dxfId="154" priority="4" operator="containsText" text="No">
      <formula>NOT(ISERROR(SEARCH("No",AR15)))</formula>
    </cfRule>
  </conditionalFormatting>
  <conditionalFormatting sqref="AR18:AT19">
    <cfRule type="containsText" dxfId="153" priority="1" operator="containsText" text="Si">
      <formula>NOT(ISERROR(SEARCH("Si",AR18)))</formula>
    </cfRule>
    <cfRule type="containsText" dxfId="152" priority="2" operator="containsText" text="No">
      <formula>NOT(ISERROR(SEARCH("No",AR18)))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V68"/>
  <sheetViews>
    <sheetView topLeftCell="S53" workbookViewId="0">
      <selection activeCell="X74" sqref="X7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48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77</v>
      </c>
    </row>
    <row r="6" spans="2:48" ht="15.75" thickBot="1">
      <c r="AP6" s="40" t="s">
        <v>21</v>
      </c>
      <c r="AT6" s="621" t="s">
        <v>44</v>
      </c>
      <c r="AU6" s="622"/>
      <c r="AV6" s="623"/>
    </row>
    <row r="7" spans="2:48">
      <c r="B7" s="29" t="s">
        <v>32</v>
      </c>
      <c r="C7" s="30" t="s">
        <v>1</v>
      </c>
      <c r="D7" s="31" t="s">
        <v>1</v>
      </c>
      <c r="E7" s="54"/>
      <c r="F7" s="609" t="s">
        <v>12</v>
      </c>
      <c r="G7" s="610"/>
      <c r="H7" s="610"/>
      <c r="I7" s="610"/>
      <c r="J7" s="610"/>
      <c r="K7" s="611"/>
      <c r="L7" s="15"/>
      <c r="M7" s="612" t="s">
        <v>33</v>
      </c>
      <c r="N7" s="613"/>
      <c r="O7" s="15"/>
      <c r="P7" s="50" t="s">
        <v>10</v>
      </c>
      <c r="Q7" s="54"/>
      <c r="R7" s="50" t="s">
        <v>41</v>
      </c>
      <c r="S7" s="84"/>
      <c r="T7" s="50" t="s">
        <v>29</v>
      </c>
      <c r="U7" s="55" t="s">
        <v>14</v>
      </c>
      <c r="V7" s="54" t="s">
        <v>9</v>
      </c>
      <c r="W7" s="78" t="s">
        <v>58</v>
      </c>
      <c r="X7" s="76" t="s">
        <v>14</v>
      </c>
      <c r="Y7" s="56"/>
      <c r="Z7" s="82" t="s">
        <v>55</v>
      </c>
      <c r="AA7" s="7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614" t="s">
        <v>47</v>
      </c>
      <c r="AJ7" s="615"/>
      <c r="AK7" s="616"/>
      <c r="AL7" s="614" t="s">
        <v>39</v>
      </c>
      <c r="AM7" s="615"/>
      <c r="AN7" s="616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57</v>
      </c>
      <c r="O8" s="1"/>
      <c r="P8" s="25" t="s">
        <v>2</v>
      </c>
      <c r="Q8" s="3"/>
      <c r="R8" s="25"/>
      <c r="S8" s="85" t="s">
        <v>34</v>
      </c>
      <c r="T8" s="25" t="s">
        <v>46</v>
      </c>
      <c r="U8" s="41" t="s">
        <v>16</v>
      </c>
      <c r="V8" s="3" t="s">
        <v>9</v>
      </c>
      <c r="W8" s="81" t="s">
        <v>54</v>
      </c>
      <c r="X8" s="77" t="s">
        <v>11</v>
      </c>
      <c r="Y8" s="6"/>
      <c r="Z8" s="83" t="s">
        <v>42</v>
      </c>
      <c r="AA8" s="8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56</v>
      </c>
      <c r="AM8" s="27"/>
      <c r="AN8" s="88" t="s">
        <v>95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41183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0.5</v>
      </c>
      <c r="O10" s="2"/>
      <c r="P10" s="17">
        <f>D10-(M10+N10)</f>
        <v>7.5</v>
      </c>
      <c r="Q10" s="2"/>
      <c r="R10" s="7" t="s">
        <v>59</v>
      </c>
      <c r="S10" s="86">
        <v>2</v>
      </c>
      <c r="T10" s="7">
        <v>40</v>
      </c>
      <c r="U10" s="18">
        <f>P10*T10</f>
        <v>300</v>
      </c>
      <c r="V10" s="2"/>
      <c r="W10" s="19">
        <v>150</v>
      </c>
      <c r="X10" s="74">
        <v>150</v>
      </c>
      <c r="Y10" s="22"/>
      <c r="Z10" s="19">
        <v>0</v>
      </c>
      <c r="AA10" s="19">
        <v>0</v>
      </c>
      <c r="AB10" s="5"/>
      <c r="AC10" s="18">
        <f>X10*S10</f>
        <v>300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2798</v>
      </c>
      <c r="AM10" s="49">
        <f>AC10+AD10+AE10+AF10</f>
        <v>300</v>
      </c>
      <c r="AN10" s="49">
        <f>AL10-AM10</f>
        <v>2498</v>
      </c>
      <c r="AO10" s="5"/>
      <c r="AP10" s="7">
        <f>(X10/U10)*100</f>
        <v>50</v>
      </c>
      <c r="AQ10" s="18">
        <f>(AD10/(AC10+AD10))*100</f>
        <v>0</v>
      </c>
      <c r="AR10" s="7">
        <f>(AG10/AC10)*100</f>
        <v>0</v>
      </c>
      <c r="AS10" s="2"/>
      <c r="AT10" s="7" t="s">
        <v>52</v>
      </c>
      <c r="AU10" s="7" t="s">
        <v>45</v>
      </c>
      <c r="AV10" s="7" t="s">
        <v>53</v>
      </c>
    </row>
    <row r="11" spans="2:48" ht="16.5" thickBot="1">
      <c r="B11" s="14" t="s">
        <v>86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93" t="s">
        <v>87</v>
      </c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13">
        <v>41183</v>
      </c>
      <c r="C13" s="11" t="s">
        <v>73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2.5</v>
      </c>
      <c r="N13" s="7">
        <v>0</v>
      </c>
      <c r="O13" s="2"/>
      <c r="P13" s="17">
        <f>D13-(M13+N13)</f>
        <v>5</v>
      </c>
      <c r="Q13" s="2"/>
      <c r="R13" s="7" t="s">
        <v>59</v>
      </c>
      <c r="S13" s="86">
        <v>2</v>
      </c>
      <c r="T13" s="7">
        <v>40</v>
      </c>
      <c r="U13" s="18">
        <f>P13*T13</f>
        <v>200</v>
      </c>
      <c r="V13" s="2"/>
      <c r="W13" s="19">
        <v>110</v>
      </c>
      <c r="X13" s="74">
        <v>110</v>
      </c>
      <c r="Y13" s="22"/>
      <c r="Z13" s="19">
        <v>0</v>
      </c>
      <c r="AA13" s="19">
        <v>0</v>
      </c>
      <c r="AB13" s="5"/>
      <c r="AC13" s="18">
        <f>X13*S13</f>
        <v>220</v>
      </c>
      <c r="AD13" s="47">
        <v>0</v>
      </c>
      <c r="AE13" s="7">
        <v>0</v>
      </c>
      <c r="AF13" s="7">
        <v>0</v>
      </c>
      <c r="AG13" s="18">
        <f>AD13+AF13</f>
        <v>0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2498</v>
      </c>
      <c r="AM13" s="49">
        <f>AC13+AD13+AE13+AF13</f>
        <v>220</v>
      </c>
      <c r="AN13" s="49">
        <f>AL13-AM13</f>
        <v>2278</v>
      </c>
      <c r="AO13" s="5"/>
      <c r="AP13" s="7">
        <f>(X13/U13)*100</f>
        <v>55.000000000000007</v>
      </c>
      <c r="AQ13" s="18">
        <f>(AD13/(AC13+AD13))*100</f>
        <v>0</v>
      </c>
      <c r="AR13" s="7">
        <f>(AG13/AC13)*100</f>
        <v>0</v>
      </c>
      <c r="AS13" s="2"/>
      <c r="AT13" s="7" t="s">
        <v>52</v>
      </c>
      <c r="AU13" s="7" t="s">
        <v>45</v>
      </c>
      <c r="AV13" s="7" t="s">
        <v>53</v>
      </c>
    </row>
    <row r="14" spans="2:48" ht="16.5" thickBot="1">
      <c r="B14" s="14" t="s">
        <v>72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93" t="s">
        <v>87</v>
      </c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/>
    <row r="16" spans="2:48" ht="15.75">
      <c r="B16" s="13">
        <v>41184</v>
      </c>
      <c r="C16" s="11" t="s">
        <v>0</v>
      </c>
      <c r="D16" s="15">
        <v>8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0.5</v>
      </c>
      <c r="O16" s="2"/>
      <c r="P16" s="17">
        <f>D16-(M16+N16)</f>
        <v>7.5</v>
      </c>
      <c r="Q16" s="2"/>
      <c r="R16" s="7" t="s">
        <v>59</v>
      </c>
      <c r="S16" s="86">
        <v>2</v>
      </c>
      <c r="T16" s="7">
        <v>40</v>
      </c>
      <c r="U16" s="18">
        <f>P16*T16</f>
        <v>300</v>
      </c>
      <c r="V16" s="2"/>
      <c r="W16" s="19">
        <v>158</v>
      </c>
      <c r="X16" s="74">
        <v>158</v>
      </c>
      <c r="Y16" s="22"/>
      <c r="Z16" s="19">
        <v>0</v>
      </c>
      <c r="AA16" s="19">
        <v>0</v>
      </c>
      <c r="AB16" s="5"/>
      <c r="AC16" s="18">
        <f>X16*S16</f>
        <v>316</v>
      </c>
      <c r="AD16" s="47">
        <v>0</v>
      </c>
      <c r="AE16" s="7">
        <v>0</v>
      </c>
      <c r="AF16" s="7">
        <v>0</v>
      </c>
      <c r="AG16" s="18">
        <f>AD16+AF16</f>
        <v>0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2278</v>
      </c>
      <c r="AM16" s="49">
        <f>AC16+AD16+AE16+AF16</f>
        <v>316</v>
      </c>
      <c r="AN16" s="49">
        <f>AL16-AM16</f>
        <v>1962</v>
      </c>
      <c r="AO16" s="5"/>
      <c r="AP16" s="7">
        <f>(X16/U16)*100</f>
        <v>52.666666666666664</v>
      </c>
      <c r="AQ16" s="18">
        <f>(AD16/(AC16+AD16))*100</f>
        <v>0</v>
      </c>
      <c r="AR16" s="7">
        <f>(AG16/AC16)*100</f>
        <v>0</v>
      </c>
      <c r="AS16" s="2"/>
      <c r="AT16" s="7" t="s">
        <v>52</v>
      </c>
      <c r="AU16" s="7" t="s">
        <v>45</v>
      </c>
      <c r="AV16" s="7" t="s">
        <v>53</v>
      </c>
    </row>
    <row r="17" spans="2:48" ht="16.5" thickBot="1">
      <c r="B17" s="14" t="s">
        <v>86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93" t="s">
        <v>87</v>
      </c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48" ht="15.75" thickBot="1"/>
    <row r="19" spans="2:48" ht="15.75">
      <c r="B19" s="13">
        <v>41184</v>
      </c>
      <c r="C19" s="11" t="s">
        <v>73</v>
      </c>
      <c r="D19" s="15">
        <v>7.5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2.5</v>
      </c>
      <c r="N19" s="7">
        <v>0</v>
      </c>
      <c r="O19" s="2"/>
      <c r="P19" s="17">
        <f>D19-(M19+N19)</f>
        <v>5</v>
      </c>
      <c r="Q19" s="2"/>
      <c r="R19" s="7" t="s">
        <v>59</v>
      </c>
      <c r="S19" s="86">
        <v>2</v>
      </c>
      <c r="T19" s="7">
        <v>40</v>
      </c>
      <c r="U19" s="18">
        <f>P19*T19</f>
        <v>200</v>
      </c>
      <c r="V19" s="2"/>
      <c r="W19" s="19">
        <v>79</v>
      </c>
      <c r="X19" s="74">
        <v>79</v>
      </c>
      <c r="Y19" s="22"/>
      <c r="Z19" s="19">
        <v>0</v>
      </c>
      <c r="AA19" s="19">
        <v>0</v>
      </c>
      <c r="AB19" s="5"/>
      <c r="AC19" s="18">
        <f>X19*S19</f>
        <v>158</v>
      </c>
      <c r="AD19" s="47">
        <v>0</v>
      </c>
      <c r="AE19" s="7">
        <v>0</v>
      </c>
      <c r="AF19" s="7">
        <v>0</v>
      </c>
      <c r="AG19" s="18">
        <f>AD19+AF19</f>
        <v>0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1962</v>
      </c>
      <c r="AM19" s="49">
        <f>AC19+AD19+AE19+AF19</f>
        <v>158</v>
      </c>
      <c r="AN19" s="49">
        <f>AL19-AM19</f>
        <v>1804</v>
      </c>
      <c r="AO19" s="5"/>
      <c r="AP19" s="7">
        <f>(X19/U19)*100</f>
        <v>39.5</v>
      </c>
      <c r="AQ19" s="18">
        <f>(AD19/(AC19+AD19))*100</f>
        <v>0</v>
      </c>
      <c r="AR19" s="7">
        <f>(AG19/AC19)*100</f>
        <v>0</v>
      </c>
      <c r="AS19" s="2"/>
      <c r="AT19" s="7" t="s">
        <v>52</v>
      </c>
      <c r="AU19" s="7" t="s">
        <v>45</v>
      </c>
      <c r="AV19" s="7" t="s">
        <v>53</v>
      </c>
    </row>
    <row r="20" spans="2:48" ht="16.5" thickBot="1">
      <c r="B20" s="14" t="s">
        <v>72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9"/>
      <c r="Q20" s="2"/>
      <c r="R20" s="8"/>
      <c r="S20" s="48"/>
      <c r="T20" s="8"/>
      <c r="U20" s="8"/>
      <c r="V20" s="2"/>
      <c r="W20" s="20"/>
      <c r="X20" s="75"/>
      <c r="Y20" s="21"/>
      <c r="Z20" s="20"/>
      <c r="AA20" s="23"/>
      <c r="AB20" s="5"/>
      <c r="AC20" s="93" t="s">
        <v>87</v>
      </c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8" t="s">
        <v>9</v>
      </c>
      <c r="AQ20" s="8"/>
      <c r="AR20" s="8"/>
      <c r="AS20" s="2"/>
      <c r="AT20" s="8"/>
      <c r="AU20" s="8"/>
      <c r="AV20" s="10"/>
    </row>
    <row r="21" spans="2:48" ht="15.75" thickBot="1">
      <c r="F21" t="s">
        <v>89</v>
      </c>
    </row>
    <row r="22" spans="2:48" ht="15.75">
      <c r="B22" s="13">
        <v>41186</v>
      </c>
      <c r="C22" s="11" t="s">
        <v>0</v>
      </c>
      <c r="D22" s="15">
        <v>8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0</v>
      </c>
      <c r="N22" s="7">
        <v>0.5</v>
      </c>
      <c r="O22" s="2"/>
      <c r="P22" s="17">
        <f>D22-(M22+N22)</f>
        <v>7.5</v>
      </c>
      <c r="Q22" s="2"/>
      <c r="R22" s="7" t="s">
        <v>51</v>
      </c>
      <c r="S22" s="86">
        <v>1.5</v>
      </c>
      <c r="T22" s="7">
        <v>40</v>
      </c>
      <c r="U22" s="18">
        <f>P22*T22</f>
        <v>300</v>
      </c>
      <c r="V22" s="2"/>
      <c r="W22" s="19">
        <v>40</v>
      </c>
      <c r="X22" s="74">
        <v>40</v>
      </c>
      <c r="Y22" s="22"/>
      <c r="Z22" s="19">
        <v>0</v>
      </c>
      <c r="AA22" s="19">
        <v>0</v>
      </c>
      <c r="AB22" s="5"/>
      <c r="AC22" s="18">
        <f>X22*S22</f>
        <v>60</v>
      </c>
      <c r="AD22" s="47">
        <v>0</v>
      </c>
      <c r="AE22" s="7">
        <v>0</v>
      </c>
      <c r="AF22" s="7">
        <v>0</v>
      </c>
      <c r="AG22" s="18">
        <f>AD22+AF22</f>
        <v>0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1804</v>
      </c>
      <c r="AM22" s="49">
        <f>AC22+AD22+AE22+AF22</f>
        <v>60</v>
      </c>
      <c r="AN22" s="49">
        <f>AL22-AM22</f>
        <v>1744</v>
      </c>
      <c r="AO22" s="5"/>
      <c r="AP22" s="7">
        <f>(X22/U22)*100</f>
        <v>13.333333333333334</v>
      </c>
      <c r="AQ22" s="18">
        <f>(AD22/(AC22+AD22))*100</f>
        <v>0</v>
      </c>
      <c r="AR22" s="7">
        <f>(AG22/AC22)*100</f>
        <v>0</v>
      </c>
      <c r="AS22" s="2"/>
      <c r="AT22" s="7" t="s">
        <v>52</v>
      </c>
      <c r="AU22" s="7" t="s">
        <v>45</v>
      </c>
      <c r="AV22" s="7" t="s">
        <v>53</v>
      </c>
    </row>
    <row r="23" spans="2:48" ht="16.5" thickBot="1">
      <c r="B23" s="14" t="s">
        <v>86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93" t="s">
        <v>87</v>
      </c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48" ht="15.75" thickBot="1"/>
    <row r="25" spans="2:48" ht="15.75">
      <c r="B25" s="13">
        <v>41186</v>
      </c>
      <c r="C25" s="11" t="s">
        <v>73</v>
      </c>
      <c r="D25" s="15">
        <v>7.5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2.5</v>
      </c>
      <c r="N25" s="7">
        <v>0</v>
      </c>
      <c r="O25" s="2"/>
      <c r="P25" s="17">
        <f>D25-(M25+N25)</f>
        <v>5</v>
      </c>
      <c r="Q25" s="2"/>
      <c r="R25" s="7" t="s">
        <v>51</v>
      </c>
      <c r="S25" s="86">
        <v>1.5</v>
      </c>
      <c r="T25" s="7">
        <v>40</v>
      </c>
      <c r="U25" s="18">
        <f>P25*T25</f>
        <v>200</v>
      </c>
      <c r="V25" s="2"/>
      <c r="W25" s="19">
        <v>142</v>
      </c>
      <c r="X25" s="74">
        <v>142</v>
      </c>
      <c r="Y25" s="22"/>
      <c r="Z25" s="19">
        <v>0</v>
      </c>
      <c r="AA25" s="19">
        <v>0</v>
      </c>
      <c r="AB25" s="5"/>
      <c r="AC25" s="18">
        <f>X25*S25</f>
        <v>213</v>
      </c>
      <c r="AD25" s="47">
        <v>0</v>
      </c>
      <c r="AE25" s="7">
        <v>0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1744</v>
      </c>
      <c r="AM25" s="49">
        <f>AC25+AD25+AE25+AF25</f>
        <v>213</v>
      </c>
      <c r="AN25" s="49">
        <f>AL25-AM25</f>
        <v>1531</v>
      </c>
      <c r="AO25" s="5"/>
      <c r="AP25" s="7">
        <f>(X25/U25)*100</f>
        <v>71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45</v>
      </c>
      <c r="AV25" s="7" t="s">
        <v>53</v>
      </c>
    </row>
    <row r="26" spans="2:48" ht="16.5" thickBot="1">
      <c r="B26" s="14" t="s">
        <v>72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93" t="s">
        <v>87</v>
      </c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48" ht="15.75" thickBot="1"/>
    <row r="28" spans="2:48" ht="15.75">
      <c r="B28" s="13">
        <v>41187</v>
      </c>
      <c r="C28" s="11" t="s">
        <v>0</v>
      </c>
      <c r="D28" s="15">
        <v>8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0</v>
      </c>
      <c r="N28" s="7">
        <v>0.5</v>
      </c>
      <c r="O28" s="2"/>
      <c r="P28" s="17">
        <f>D28-(M28+N28)</f>
        <v>7.5</v>
      </c>
      <c r="Q28" s="2"/>
      <c r="R28" s="7" t="s">
        <v>51</v>
      </c>
      <c r="S28" s="86">
        <v>1.5</v>
      </c>
      <c r="T28" s="7">
        <v>40</v>
      </c>
      <c r="U28" s="18">
        <f>P28*T28</f>
        <v>300</v>
      </c>
      <c r="V28" s="2"/>
      <c r="W28" s="19">
        <v>152</v>
      </c>
      <c r="X28" s="74">
        <v>152</v>
      </c>
      <c r="Y28" s="22"/>
      <c r="Z28" s="19">
        <v>0</v>
      </c>
      <c r="AA28" s="19">
        <v>0</v>
      </c>
      <c r="AB28" s="5"/>
      <c r="AC28" s="18">
        <f>X28*S28</f>
        <v>228</v>
      </c>
      <c r="AD28" s="47">
        <v>0</v>
      </c>
      <c r="AE28" s="7">
        <v>0</v>
      </c>
      <c r="AF28" s="7">
        <v>0</v>
      </c>
      <c r="AG28" s="18">
        <f>AD28+AF28</f>
        <v>0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1531</v>
      </c>
      <c r="AM28" s="49">
        <f>AC28+AD28+AE28+AF28</f>
        <v>228</v>
      </c>
      <c r="AN28" s="49">
        <f>AL28-AM28</f>
        <v>1303</v>
      </c>
      <c r="AO28" s="5"/>
      <c r="AP28" s="7">
        <f>(X28/U28)*100</f>
        <v>50.666666666666671</v>
      </c>
      <c r="AQ28" s="18">
        <f>(AD28/(AC28+AD28))*100</f>
        <v>0</v>
      </c>
      <c r="AR28" s="7">
        <f>(AG28/AC28)*100</f>
        <v>0</v>
      </c>
      <c r="AS28" s="2"/>
      <c r="AT28" s="7" t="s">
        <v>52</v>
      </c>
      <c r="AU28" s="7" t="s">
        <v>45</v>
      </c>
      <c r="AV28" s="7" t="s">
        <v>53</v>
      </c>
    </row>
    <row r="29" spans="2:48" ht="16.5" thickBot="1">
      <c r="B29" s="14" t="s">
        <v>88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9"/>
      <c r="Q29" s="2"/>
      <c r="R29" s="8"/>
      <c r="S29" s="48"/>
      <c r="T29" s="8"/>
      <c r="U29" s="8"/>
      <c r="V29" s="2"/>
      <c r="W29" s="20"/>
      <c r="X29" s="75"/>
      <c r="Y29" s="21"/>
      <c r="Z29" s="20"/>
      <c r="AA29" s="23"/>
      <c r="AB29" s="5"/>
      <c r="AC29" s="93" t="s">
        <v>87</v>
      </c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8" t="s">
        <v>9</v>
      </c>
      <c r="AQ29" s="8"/>
      <c r="AR29" s="8"/>
      <c r="AS29" s="2"/>
      <c r="AT29" s="8"/>
      <c r="AU29" s="8"/>
      <c r="AV29" s="10"/>
    </row>
    <row r="30" spans="2:48" ht="15.75" thickBot="1"/>
    <row r="31" spans="2:48" ht="15.75">
      <c r="B31" s="13">
        <v>41187</v>
      </c>
      <c r="C31" s="11" t="s">
        <v>73</v>
      </c>
      <c r="D31" s="15">
        <v>7.5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2.5</v>
      </c>
      <c r="N31" s="7">
        <v>0</v>
      </c>
      <c r="O31" s="2"/>
      <c r="P31" s="17">
        <f>D31-(M31+N31)</f>
        <v>5</v>
      </c>
      <c r="Q31" s="2"/>
      <c r="R31" s="7" t="s">
        <v>51</v>
      </c>
      <c r="S31" s="86">
        <v>1.5</v>
      </c>
      <c r="T31" s="7">
        <v>40</v>
      </c>
      <c r="U31" s="18">
        <f>P31*T31</f>
        <v>200</v>
      </c>
      <c r="V31" s="2"/>
      <c r="W31" s="19">
        <v>150</v>
      </c>
      <c r="X31" s="74">
        <v>150</v>
      </c>
      <c r="Y31" s="22"/>
      <c r="Z31" s="19">
        <v>0</v>
      </c>
      <c r="AA31" s="19">
        <v>0</v>
      </c>
      <c r="AB31" s="5"/>
      <c r="AC31" s="18">
        <f>X31*S31</f>
        <v>225</v>
      </c>
      <c r="AD31" s="47">
        <v>0</v>
      </c>
      <c r="AE31" s="7">
        <v>0</v>
      </c>
      <c r="AF31" s="7">
        <v>0</v>
      </c>
      <c r="AG31" s="18">
        <f>AD31+AF31</f>
        <v>0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1303</v>
      </c>
      <c r="AM31" s="49">
        <f>AC31+AD31+AE31+AF31</f>
        <v>225</v>
      </c>
      <c r="AN31" s="49">
        <f>AL31-AM31</f>
        <v>1078</v>
      </c>
      <c r="AO31" s="5"/>
      <c r="AP31" s="7">
        <f>(X31/U31)*100</f>
        <v>75</v>
      </c>
      <c r="AQ31" s="18">
        <f>(AD31/(AC31+AD31))*100</f>
        <v>0</v>
      </c>
      <c r="AR31" s="7">
        <f>(AG31/AC31)*100</f>
        <v>0</v>
      </c>
      <c r="AS31" s="2"/>
      <c r="AT31" s="7" t="s">
        <v>52</v>
      </c>
      <c r="AU31" s="7" t="s">
        <v>45</v>
      </c>
      <c r="AV31" s="7" t="s">
        <v>53</v>
      </c>
    </row>
    <row r="32" spans="2:48" ht="16.5" thickBot="1">
      <c r="B32" s="14" t="s">
        <v>72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9"/>
      <c r="Q32" s="2"/>
      <c r="R32" s="8"/>
      <c r="S32" s="48"/>
      <c r="T32" s="8"/>
      <c r="U32" s="8"/>
      <c r="V32" s="2"/>
      <c r="W32" s="20"/>
      <c r="X32" s="75"/>
      <c r="Y32" s="21"/>
      <c r="Z32" s="20"/>
      <c r="AA32" s="23"/>
      <c r="AB32" s="5"/>
      <c r="AC32" s="93" t="s">
        <v>87</v>
      </c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8" t="s">
        <v>9</v>
      </c>
      <c r="AQ32" s="8"/>
      <c r="AR32" s="8"/>
      <c r="AS32" s="2"/>
      <c r="AT32" s="8"/>
      <c r="AU32" s="8"/>
      <c r="AV32" s="10"/>
    </row>
    <row r="33" spans="2:48" ht="15.75" thickBot="1"/>
    <row r="34" spans="2:48" ht="15.75">
      <c r="B34" s="13">
        <v>41193</v>
      </c>
      <c r="C34" s="11" t="s">
        <v>73</v>
      </c>
      <c r="D34" s="15">
        <v>7.5</v>
      </c>
      <c r="E34" s="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f>SUM(F34:J34)</f>
        <v>0</v>
      </c>
      <c r="L34" s="2"/>
      <c r="M34" s="7">
        <v>2.5</v>
      </c>
      <c r="N34" s="7">
        <v>0</v>
      </c>
      <c r="O34" s="2"/>
      <c r="P34" s="17">
        <f>D34-(M34+N34)</f>
        <v>5</v>
      </c>
      <c r="Q34" s="2"/>
      <c r="R34" s="7" t="s">
        <v>59</v>
      </c>
      <c r="S34" s="86">
        <v>2</v>
      </c>
      <c r="T34" s="7">
        <v>40</v>
      </c>
      <c r="U34" s="18">
        <f>P34*T34</f>
        <v>200</v>
      </c>
      <c r="V34" s="2"/>
      <c r="W34" s="19">
        <v>108</v>
      </c>
      <c r="X34" s="74">
        <v>108</v>
      </c>
      <c r="Y34" s="22"/>
      <c r="Z34" s="19">
        <v>7</v>
      </c>
      <c r="AA34" s="19">
        <v>7</v>
      </c>
      <c r="AB34" s="5"/>
      <c r="AC34" s="18">
        <f>X34*S34</f>
        <v>216</v>
      </c>
      <c r="AD34" s="47">
        <v>13</v>
      </c>
      <c r="AE34" s="7">
        <v>7</v>
      </c>
      <c r="AF34" s="7">
        <v>0</v>
      </c>
      <c r="AG34" s="18">
        <f>AD34+AF34</f>
        <v>13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AN31</f>
        <v>1078</v>
      </c>
      <c r="AM34" s="49">
        <f>AC34+AD34+AE34+AF34</f>
        <v>236</v>
      </c>
      <c r="AN34" s="49">
        <f>AL34-AM34</f>
        <v>842</v>
      </c>
      <c r="AO34" s="5"/>
      <c r="AP34" s="7">
        <f>(X34/U34)*100</f>
        <v>54</v>
      </c>
      <c r="AQ34" s="18">
        <f>(AD34/(AC34+AD34))*100</f>
        <v>5.6768558951965069</v>
      </c>
      <c r="AR34" s="7">
        <f>(AG34/AC34)*100</f>
        <v>6.0185185185185182</v>
      </c>
      <c r="AS34" s="2"/>
      <c r="AT34" s="7" t="s">
        <v>52</v>
      </c>
      <c r="AU34" s="7" t="s">
        <v>45</v>
      </c>
      <c r="AV34" s="7" t="s">
        <v>53</v>
      </c>
    </row>
    <row r="35" spans="2:48" ht="16.5" thickBot="1">
      <c r="B35" s="14" t="s">
        <v>86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9"/>
      <c r="Q35" s="2"/>
      <c r="R35" s="8"/>
      <c r="S35" s="48"/>
      <c r="T35" s="8"/>
      <c r="U35" s="8"/>
      <c r="V35" s="2"/>
      <c r="W35" s="20"/>
      <c r="X35" s="75"/>
      <c r="Y35" s="21"/>
      <c r="Z35" s="20"/>
      <c r="AA35" s="23"/>
      <c r="AB35" s="5"/>
      <c r="AC35" s="93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8" t="s">
        <v>9</v>
      </c>
      <c r="AQ35" s="8"/>
      <c r="AR35" s="8"/>
      <c r="AS35" s="2"/>
      <c r="AT35" s="8"/>
      <c r="AU35" s="8"/>
      <c r="AV35" s="10"/>
    </row>
    <row r="36" spans="2:48" ht="15.75" thickBot="1"/>
    <row r="37" spans="2:48">
      <c r="B37" s="29" t="s">
        <v>32</v>
      </c>
      <c r="C37" s="30" t="s">
        <v>1</v>
      </c>
      <c r="D37" s="31" t="s">
        <v>1</v>
      </c>
      <c r="E37" s="54"/>
      <c r="F37" s="609" t="s">
        <v>12</v>
      </c>
      <c r="G37" s="610"/>
      <c r="H37" s="610"/>
      <c r="I37" s="610"/>
      <c r="J37" s="610"/>
      <c r="K37" s="611"/>
      <c r="L37" s="15"/>
      <c r="M37" s="612" t="s">
        <v>33</v>
      </c>
      <c r="N37" s="613"/>
      <c r="O37" s="15"/>
      <c r="P37" s="50" t="s">
        <v>10</v>
      </c>
      <c r="Q37" s="54"/>
      <c r="R37" s="50" t="s">
        <v>41</v>
      </c>
      <c r="S37" s="84"/>
      <c r="T37" s="50" t="s">
        <v>29</v>
      </c>
      <c r="U37" s="55" t="s">
        <v>14</v>
      </c>
      <c r="V37" s="54" t="s">
        <v>9</v>
      </c>
      <c r="W37" s="78" t="s">
        <v>58</v>
      </c>
      <c r="X37" s="76" t="s">
        <v>14</v>
      </c>
      <c r="Y37" s="56"/>
      <c r="Z37" s="82" t="s">
        <v>55</v>
      </c>
      <c r="AA37" s="79" t="s">
        <v>43</v>
      </c>
      <c r="AB37" s="54"/>
      <c r="AC37" s="57" t="s">
        <v>38</v>
      </c>
      <c r="AD37" s="58"/>
      <c r="AE37" s="59"/>
      <c r="AF37" s="60"/>
      <c r="AG37" s="50" t="s">
        <v>11</v>
      </c>
      <c r="AH37" s="54"/>
      <c r="AI37" s="614" t="s">
        <v>47</v>
      </c>
      <c r="AJ37" s="615"/>
      <c r="AK37" s="616"/>
      <c r="AL37" s="614" t="s">
        <v>39</v>
      </c>
      <c r="AM37" s="615"/>
      <c r="AN37" s="616"/>
      <c r="AO37" s="54"/>
      <c r="AP37" s="55" t="s">
        <v>22</v>
      </c>
      <c r="AQ37" s="50" t="s">
        <v>20</v>
      </c>
      <c r="AR37" s="50" t="s">
        <v>20</v>
      </c>
      <c r="AS37" s="54"/>
      <c r="AT37" s="15" t="s">
        <v>22</v>
      </c>
      <c r="AU37" s="15" t="s">
        <v>9</v>
      </c>
      <c r="AV37" s="61" t="s">
        <v>9</v>
      </c>
    </row>
    <row r="38" spans="2:48" ht="15.75" thickBot="1">
      <c r="B38" s="32" t="s">
        <v>9</v>
      </c>
      <c r="C38" s="25" t="s">
        <v>9</v>
      </c>
      <c r="D38" s="33" t="s">
        <v>10</v>
      </c>
      <c r="E38" s="3"/>
      <c r="F38" s="37" t="s">
        <v>3</v>
      </c>
      <c r="G38" s="37" t="s">
        <v>4</v>
      </c>
      <c r="H38" s="37" t="s">
        <v>5</v>
      </c>
      <c r="I38" s="37" t="s">
        <v>6</v>
      </c>
      <c r="J38" s="37" t="s">
        <v>8</v>
      </c>
      <c r="K38" s="37" t="s">
        <v>11</v>
      </c>
      <c r="L38" s="2"/>
      <c r="M38" s="38" t="s">
        <v>10</v>
      </c>
      <c r="N38" s="39" t="s">
        <v>57</v>
      </c>
      <c r="O38" s="1"/>
      <c r="P38" s="25" t="s">
        <v>2</v>
      </c>
      <c r="Q38" s="3"/>
      <c r="R38" s="25"/>
      <c r="S38" s="85" t="s">
        <v>34</v>
      </c>
      <c r="T38" s="25" t="s">
        <v>46</v>
      </c>
      <c r="U38" s="41" t="s">
        <v>16</v>
      </c>
      <c r="V38" s="3" t="s">
        <v>9</v>
      </c>
      <c r="W38" s="81" t="s">
        <v>54</v>
      </c>
      <c r="X38" s="77" t="s">
        <v>11</v>
      </c>
      <c r="Y38" s="6"/>
      <c r="Z38" s="83" t="s">
        <v>42</v>
      </c>
      <c r="AA38" s="80"/>
      <c r="AB38" s="3"/>
      <c r="AC38" s="24" t="s">
        <v>23</v>
      </c>
      <c r="AD38" s="46" t="s">
        <v>18</v>
      </c>
      <c r="AE38" s="24" t="s">
        <v>25</v>
      </c>
      <c r="AF38" s="24" t="s">
        <v>26</v>
      </c>
      <c r="AG38" s="25" t="s">
        <v>30</v>
      </c>
      <c r="AH38" s="16"/>
      <c r="AI38" s="26"/>
      <c r="AJ38" s="27"/>
      <c r="AK38" s="28"/>
      <c r="AL38" s="26" t="s">
        <v>56</v>
      </c>
      <c r="AM38" s="27"/>
      <c r="AN38" s="88" t="s">
        <v>96</v>
      </c>
      <c r="AO38" s="3"/>
      <c r="AP38" s="41" t="s">
        <v>14</v>
      </c>
      <c r="AQ38" s="25" t="s">
        <v>27</v>
      </c>
      <c r="AR38" s="25" t="s">
        <v>28</v>
      </c>
      <c r="AS38" s="3"/>
      <c r="AT38" s="2" t="s">
        <v>14</v>
      </c>
      <c r="AU38" s="2" t="s">
        <v>27</v>
      </c>
      <c r="AV38" s="62" t="s">
        <v>28</v>
      </c>
    </row>
    <row r="39" spans="2:48" ht="15.75" thickBot="1">
      <c r="B39" s="34"/>
      <c r="C39" s="35"/>
      <c r="D39" s="36" t="s">
        <v>9</v>
      </c>
      <c r="E39" s="52"/>
      <c r="F39" s="63"/>
      <c r="G39" s="63"/>
      <c r="H39" s="63"/>
      <c r="I39" s="63" t="s">
        <v>7</v>
      </c>
      <c r="J39" s="63"/>
      <c r="K39" s="63"/>
      <c r="L39" s="12"/>
      <c r="M39" s="51" t="s">
        <v>15</v>
      </c>
      <c r="N39" s="63"/>
      <c r="O39" s="12"/>
      <c r="P39" s="35" t="s">
        <v>9</v>
      </c>
      <c r="Q39" s="52"/>
      <c r="R39" s="35"/>
      <c r="S39" s="67"/>
      <c r="T39" s="35" t="s">
        <v>13</v>
      </c>
      <c r="U39" s="64" t="s">
        <v>17</v>
      </c>
      <c r="V39" s="52"/>
      <c r="W39" s="42" t="s">
        <v>19</v>
      </c>
      <c r="X39" s="65"/>
      <c r="Y39" s="52"/>
      <c r="Z39" s="43" t="s">
        <v>19</v>
      </c>
      <c r="AA39" s="44" t="s">
        <v>19</v>
      </c>
      <c r="AB39" s="66"/>
      <c r="AC39" s="35" t="s">
        <v>24</v>
      </c>
      <c r="AD39" s="67" t="s">
        <v>24</v>
      </c>
      <c r="AE39" s="35" t="s">
        <v>24</v>
      </c>
      <c r="AF39" s="35" t="s">
        <v>24</v>
      </c>
      <c r="AG39" s="35" t="s">
        <v>24</v>
      </c>
      <c r="AH39" s="52"/>
      <c r="AI39" s="68" t="s">
        <v>49</v>
      </c>
      <c r="AJ39" s="69" t="s">
        <v>48</v>
      </c>
      <c r="AK39" s="70" t="s">
        <v>50</v>
      </c>
      <c r="AL39" s="71" t="s">
        <v>36</v>
      </c>
      <c r="AM39" s="69" t="s">
        <v>35</v>
      </c>
      <c r="AN39" s="70" t="s">
        <v>37</v>
      </c>
      <c r="AO39" s="52"/>
      <c r="AP39" s="64" t="s">
        <v>20</v>
      </c>
      <c r="AQ39" s="35"/>
      <c r="AR39" s="35"/>
      <c r="AS39" s="52"/>
      <c r="AT39" s="72">
        <v>1</v>
      </c>
      <c r="AU39" s="73">
        <v>0</v>
      </c>
      <c r="AV39" s="53" t="s">
        <v>31</v>
      </c>
    </row>
    <row r="40" spans="2:48" ht="15.75">
      <c r="B40" s="13">
        <v>41195</v>
      </c>
      <c r="C40" s="11" t="s">
        <v>73</v>
      </c>
      <c r="D40" s="15">
        <v>7.5</v>
      </c>
      <c r="E40" s="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>SUM(F40:J40)</f>
        <v>0</v>
      </c>
      <c r="L40" s="2"/>
      <c r="M40" s="7">
        <v>2.5</v>
      </c>
      <c r="N40" s="7">
        <v>0</v>
      </c>
      <c r="O40" s="2"/>
      <c r="P40" s="17">
        <f>D40-(M40+N40)</f>
        <v>5</v>
      </c>
      <c r="Q40" s="2"/>
      <c r="R40" s="7" t="s">
        <v>59</v>
      </c>
      <c r="S40" s="86">
        <v>2</v>
      </c>
      <c r="T40" s="7">
        <v>40</v>
      </c>
      <c r="U40" s="18">
        <f>P40*T40</f>
        <v>200</v>
      </c>
      <c r="V40" s="2"/>
      <c r="W40" s="19">
        <v>90</v>
      </c>
      <c r="X40" s="74">
        <v>90</v>
      </c>
      <c r="Y40" s="22"/>
      <c r="Z40" s="19">
        <v>30</v>
      </c>
      <c r="AA40" s="19">
        <v>30</v>
      </c>
      <c r="AB40" s="5"/>
      <c r="AC40" s="18">
        <f>X40*S40</f>
        <v>180</v>
      </c>
      <c r="AD40" s="47">
        <v>60</v>
      </c>
      <c r="AE40" s="7">
        <v>0</v>
      </c>
      <c r="AF40" s="7">
        <v>0</v>
      </c>
      <c r="AG40" s="18">
        <f>AD40+AF40</f>
        <v>60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v>844</v>
      </c>
      <c r="AM40" s="49">
        <f>AC40+AD40+AE40+AF40</f>
        <v>240</v>
      </c>
      <c r="AN40" s="49">
        <f>AL40-AM40</f>
        <v>604</v>
      </c>
      <c r="AO40" s="5"/>
      <c r="AP40" s="7">
        <f>(X40/U40)*100</f>
        <v>45</v>
      </c>
      <c r="AQ40" s="18">
        <f>(AD40/(AC40+AD40))*100</f>
        <v>25</v>
      </c>
      <c r="AR40" s="7">
        <f>(AG40/AC40)*100</f>
        <v>33.333333333333329</v>
      </c>
      <c r="AS40" s="2"/>
      <c r="AT40" s="7" t="s">
        <v>52</v>
      </c>
      <c r="AU40" s="7" t="s">
        <v>45</v>
      </c>
      <c r="AV40" s="7" t="s">
        <v>53</v>
      </c>
    </row>
    <row r="41" spans="2:48" ht="16.5" thickBot="1">
      <c r="B41" s="14" t="s">
        <v>86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9"/>
      <c r="Q41" s="2"/>
      <c r="R41" s="8"/>
      <c r="S41" s="48"/>
      <c r="T41" s="8"/>
      <c r="U41" s="8"/>
      <c r="V41" s="2"/>
      <c r="W41" s="20"/>
      <c r="X41" s="75"/>
      <c r="Y41" s="21"/>
      <c r="Z41" s="20"/>
      <c r="AA41" s="23"/>
      <c r="AB41" s="5"/>
      <c r="AC41" s="93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8" t="s">
        <v>9</v>
      </c>
      <c r="AQ41" s="8"/>
      <c r="AR41" s="8"/>
      <c r="AS41" s="2"/>
      <c r="AT41" s="8"/>
      <c r="AU41" s="8"/>
      <c r="AV41" s="10"/>
    </row>
    <row r="42" spans="2:48" ht="15.75" thickBot="1"/>
    <row r="43" spans="2:48" ht="15.75">
      <c r="B43" s="13">
        <v>41197</v>
      </c>
      <c r="C43" s="11" t="s">
        <v>0</v>
      </c>
      <c r="D43" s="15">
        <v>8</v>
      </c>
      <c r="E43" s="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SUM(F43:J43)</f>
        <v>0</v>
      </c>
      <c r="L43" s="2"/>
      <c r="M43" s="7">
        <v>0</v>
      </c>
      <c r="N43" s="7">
        <v>0</v>
      </c>
      <c r="O43" s="2"/>
      <c r="P43" s="17">
        <f>D43-(M43+N43)</f>
        <v>8</v>
      </c>
      <c r="Q43" s="2"/>
      <c r="R43" s="7" t="s">
        <v>59</v>
      </c>
      <c r="S43" s="86">
        <v>2</v>
      </c>
      <c r="T43" s="7">
        <v>40</v>
      </c>
      <c r="U43" s="18">
        <f>P43*T43</f>
        <v>320</v>
      </c>
      <c r="V43" s="2"/>
      <c r="W43" s="19">
        <v>175</v>
      </c>
      <c r="X43" s="74">
        <v>175</v>
      </c>
      <c r="Y43" s="22"/>
      <c r="Z43" s="19">
        <v>6</v>
      </c>
      <c r="AA43" s="19">
        <v>6</v>
      </c>
      <c r="AB43" s="5"/>
      <c r="AC43" s="18">
        <f>X43*S43</f>
        <v>350</v>
      </c>
      <c r="AD43" s="47">
        <v>16</v>
      </c>
      <c r="AE43" s="7">
        <v>6</v>
      </c>
      <c r="AF43" s="7">
        <v>0</v>
      </c>
      <c r="AG43" s="18">
        <f>AD43+AF43</f>
        <v>16</v>
      </c>
      <c r="AH43" s="4"/>
      <c r="AI43" s="7">
        <v>0</v>
      </c>
      <c r="AJ43" s="7">
        <v>0</v>
      </c>
      <c r="AK43" s="7">
        <f>100- ((AI43+AJ43)/(X43*2))*100</f>
        <v>100</v>
      </c>
      <c r="AL43" s="49">
        <f>AN40</f>
        <v>604</v>
      </c>
      <c r="AM43" s="49">
        <f>AC43+AD43+AE43+AF43</f>
        <v>372</v>
      </c>
      <c r="AN43" s="49">
        <f>AL43-AM43</f>
        <v>232</v>
      </c>
      <c r="AO43" s="5"/>
      <c r="AP43" s="7">
        <f>(X43/U43)*100</f>
        <v>54.6875</v>
      </c>
      <c r="AQ43" s="18">
        <f>(AD43/(AC43+AD43))*100</f>
        <v>4.3715846994535523</v>
      </c>
      <c r="AR43" s="7">
        <f>(AG43/AC43)*100</f>
        <v>4.5714285714285712</v>
      </c>
      <c r="AS43" s="2"/>
      <c r="AT43" s="7" t="s">
        <v>52</v>
      </c>
      <c r="AU43" s="7" t="s">
        <v>45</v>
      </c>
      <c r="AV43" s="7" t="s">
        <v>53</v>
      </c>
    </row>
    <row r="44" spans="2:48" ht="16.5" thickBot="1">
      <c r="B44" s="14" t="s">
        <v>86</v>
      </c>
      <c r="C44" s="12"/>
      <c r="D44" s="12"/>
      <c r="E44" s="2"/>
      <c r="F44" s="8"/>
      <c r="G44" s="8"/>
      <c r="H44" s="8"/>
      <c r="I44" s="8"/>
      <c r="J44" s="8"/>
      <c r="K44" s="8"/>
      <c r="L44" s="2"/>
      <c r="M44" s="8"/>
      <c r="N44" s="8"/>
      <c r="O44" s="2"/>
      <c r="P44" s="9"/>
      <c r="Q44" s="2"/>
      <c r="R44" s="8"/>
      <c r="S44" s="48"/>
      <c r="T44" s="8"/>
      <c r="U44" s="8"/>
      <c r="V44" s="2"/>
      <c r="W44" s="20"/>
      <c r="X44" s="75"/>
      <c r="Y44" s="21"/>
      <c r="Z44" s="20"/>
      <c r="AA44" s="23"/>
      <c r="AB44" s="5"/>
      <c r="AC44" s="93"/>
      <c r="AD44" s="48"/>
      <c r="AE44" s="8"/>
      <c r="AF44" s="8"/>
      <c r="AG44" s="8"/>
      <c r="AH44" s="4"/>
      <c r="AI44" s="8"/>
      <c r="AJ44" s="8"/>
      <c r="AK44" s="8"/>
      <c r="AL44" s="8"/>
      <c r="AM44" s="8"/>
      <c r="AN44" s="8"/>
      <c r="AO44" s="5"/>
      <c r="AP44" s="8" t="s">
        <v>9</v>
      </c>
      <c r="AQ44" s="8"/>
      <c r="AR44" s="8"/>
      <c r="AS44" s="2"/>
      <c r="AT44" s="8"/>
      <c r="AU44" s="8"/>
      <c r="AV44" s="10"/>
    </row>
    <row r="45" spans="2:48" ht="15.75" thickBot="1"/>
    <row r="46" spans="2:48" ht="15.75">
      <c r="B46" s="13">
        <v>41197</v>
      </c>
      <c r="C46" s="11" t="s">
        <v>73</v>
      </c>
      <c r="D46" s="15">
        <v>7.5</v>
      </c>
      <c r="E46" s="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>SUM(F46:J46)</f>
        <v>0</v>
      </c>
      <c r="L46" s="2"/>
      <c r="M46" s="7">
        <v>2.5</v>
      </c>
      <c r="N46" s="7">
        <v>0</v>
      </c>
      <c r="O46" s="2"/>
      <c r="P46" s="17">
        <f>D46-(M46+N46)</f>
        <v>5</v>
      </c>
      <c r="Q46" s="2"/>
      <c r="R46" s="7" t="s">
        <v>59</v>
      </c>
      <c r="S46" s="86">
        <v>2</v>
      </c>
      <c r="T46" s="7">
        <v>40</v>
      </c>
      <c r="U46" s="18">
        <f>P46*T46</f>
        <v>200</v>
      </c>
      <c r="V46" s="2"/>
      <c r="W46" s="19">
        <v>80</v>
      </c>
      <c r="X46" s="74">
        <v>80</v>
      </c>
      <c r="Y46" s="22"/>
      <c r="Z46" s="19">
        <v>0</v>
      </c>
      <c r="AA46" s="19">
        <v>0</v>
      </c>
      <c r="AB46" s="5"/>
      <c r="AC46" s="18">
        <f>X46*S46</f>
        <v>160</v>
      </c>
      <c r="AD46" s="47">
        <v>0</v>
      </c>
      <c r="AE46" s="7">
        <v>0</v>
      </c>
      <c r="AF46" s="7">
        <v>0</v>
      </c>
      <c r="AG46" s="18">
        <f>AD46+AF46</f>
        <v>0</v>
      </c>
      <c r="AH46" s="4"/>
      <c r="AI46" s="7">
        <v>0</v>
      </c>
      <c r="AJ46" s="7">
        <v>0</v>
      </c>
      <c r="AK46" s="7">
        <f>100- ((AI46+AJ46)/(X46*2))*100</f>
        <v>100</v>
      </c>
      <c r="AL46" s="49">
        <f>AN43</f>
        <v>232</v>
      </c>
      <c r="AM46" s="49">
        <f>AC46+AD46+AE46+AF46</f>
        <v>160</v>
      </c>
      <c r="AN46" s="49">
        <f>AL46-AM46</f>
        <v>72</v>
      </c>
      <c r="AO46" s="5"/>
      <c r="AP46" s="7">
        <f>(X46/U46)*100</f>
        <v>40</v>
      </c>
      <c r="AQ46" s="18">
        <f>(AD46/(AC46+AD46))*100</f>
        <v>0</v>
      </c>
      <c r="AR46" s="7">
        <f>(AG46/AC46)*100</f>
        <v>0</v>
      </c>
      <c r="AS46" s="2"/>
      <c r="AT46" s="7" t="s">
        <v>52</v>
      </c>
      <c r="AU46" s="7" t="s">
        <v>45</v>
      </c>
      <c r="AV46" s="7" t="s">
        <v>53</v>
      </c>
    </row>
    <row r="47" spans="2:48" ht="16.5" thickBot="1">
      <c r="B47" s="14" t="s">
        <v>88</v>
      </c>
      <c r="C47" s="12"/>
      <c r="D47" s="12"/>
      <c r="E47" s="2"/>
      <c r="F47" s="8"/>
      <c r="G47" s="8"/>
      <c r="H47" s="8"/>
      <c r="I47" s="8"/>
      <c r="J47" s="8"/>
      <c r="K47" s="8"/>
      <c r="L47" s="2"/>
      <c r="M47" s="8"/>
      <c r="N47" s="8"/>
      <c r="O47" s="2"/>
      <c r="P47" s="9"/>
      <c r="Q47" s="2"/>
      <c r="R47" s="8"/>
      <c r="S47" s="48"/>
      <c r="T47" s="8"/>
      <c r="U47" s="8"/>
      <c r="V47" s="2"/>
      <c r="W47" s="20"/>
      <c r="X47" s="75"/>
      <c r="Y47" s="21"/>
      <c r="Z47" s="20"/>
      <c r="AA47" s="23"/>
      <c r="AB47" s="5"/>
      <c r="AC47" s="93" t="s">
        <v>87</v>
      </c>
      <c r="AD47" s="48"/>
      <c r="AE47" s="8"/>
      <c r="AF47" s="8"/>
      <c r="AG47" s="8"/>
      <c r="AH47" s="4"/>
      <c r="AI47" s="8"/>
      <c r="AJ47" s="8"/>
      <c r="AK47" s="8"/>
      <c r="AL47" s="8"/>
      <c r="AM47" s="8"/>
      <c r="AN47" s="8"/>
      <c r="AO47" s="5"/>
      <c r="AP47" s="8" t="s">
        <v>9</v>
      </c>
      <c r="AQ47" s="8"/>
      <c r="AR47" s="8"/>
      <c r="AS47" s="2"/>
      <c r="AT47" s="8"/>
      <c r="AU47" s="8"/>
      <c r="AV47" s="10"/>
    </row>
    <row r="48" spans="2:48" ht="18.75" customHeight="1" thickBot="1"/>
    <row r="49" spans="2:48">
      <c r="B49" s="29" t="s">
        <v>32</v>
      </c>
      <c r="C49" s="30" t="s">
        <v>1</v>
      </c>
      <c r="D49" s="31" t="s">
        <v>1</v>
      </c>
      <c r="E49" s="54"/>
      <c r="F49" s="609" t="s">
        <v>12</v>
      </c>
      <c r="G49" s="610"/>
      <c r="H49" s="610"/>
      <c r="I49" s="610"/>
      <c r="J49" s="610"/>
      <c r="K49" s="611"/>
      <c r="L49" s="15"/>
      <c r="M49" s="612" t="s">
        <v>33</v>
      </c>
      <c r="N49" s="613"/>
      <c r="O49" s="15"/>
      <c r="P49" s="50" t="s">
        <v>10</v>
      </c>
      <c r="Q49" s="54"/>
      <c r="R49" s="50" t="s">
        <v>41</v>
      </c>
      <c r="S49" s="84"/>
      <c r="T49" s="50" t="s">
        <v>29</v>
      </c>
      <c r="U49" s="55" t="s">
        <v>14</v>
      </c>
      <c r="V49" s="54" t="s">
        <v>9</v>
      </c>
      <c r="W49" s="78" t="s">
        <v>58</v>
      </c>
      <c r="X49" s="76" t="s">
        <v>14</v>
      </c>
      <c r="Y49" s="56"/>
      <c r="Z49" s="82" t="s">
        <v>55</v>
      </c>
      <c r="AA49" s="79" t="s">
        <v>43</v>
      </c>
      <c r="AB49" s="54"/>
      <c r="AC49" s="57" t="s">
        <v>38</v>
      </c>
      <c r="AD49" s="58"/>
      <c r="AE49" s="59"/>
      <c r="AF49" s="60"/>
      <c r="AG49" s="50" t="s">
        <v>11</v>
      </c>
      <c r="AH49" s="54"/>
      <c r="AI49" s="614" t="s">
        <v>47</v>
      </c>
      <c r="AJ49" s="615"/>
      <c r="AK49" s="616"/>
      <c r="AL49" s="614" t="s">
        <v>39</v>
      </c>
      <c r="AM49" s="615"/>
      <c r="AN49" s="616"/>
      <c r="AO49" s="54"/>
      <c r="AP49" s="55" t="s">
        <v>22</v>
      </c>
      <c r="AQ49" s="50" t="s">
        <v>20</v>
      </c>
      <c r="AR49" s="50" t="s">
        <v>20</v>
      </c>
      <c r="AS49" s="54"/>
      <c r="AT49" s="15" t="s">
        <v>22</v>
      </c>
      <c r="AU49" s="15" t="s">
        <v>9</v>
      </c>
      <c r="AV49" s="61" t="s">
        <v>9</v>
      </c>
    </row>
    <row r="50" spans="2:48" ht="15.75" thickBot="1">
      <c r="B50" s="32" t="s">
        <v>9</v>
      </c>
      <c r="C50" s="25" t="s">
        <v>9</v>
      </c>
      <c r="D50" s="33" t="s">
        <v>10</v>
      </c>
      <c r="E50" s="3"/>
      <c r="F50" s="37" t="s">
        <v>3</v>
      </c>
      <c r="G50" s="37" t="s">
        <v>4</v>
      </c>
      <c r="H50" s="37" t="s">
        <v>5</v>
      </c>
      <c r="I50" s="37" t="s">
        <v>6</v>
      </c>
      <c r="J50" s="37" t="s">
        <v>8</v>
      </c>
      <c r="K50" s="37" t="s">
        <v>11</v>
      </c>
      <c r="L50" s="2"/>
      <c r="M50" s="38" t="s">
        <v>10</v>
      </c>
      <c r="N50" s="39" t="s">
        <v>57</v>
      </c>
      <c r="O50" s="1"/>
      <c r="P50" s="25" t="s">
        <v>2</v>
      </c>
      <c r="Q50" s="3"/>
      <c r="R50" s="25"/>
      <c r="S50" s="85" t="s">
        <v>34</v>
      </c>
      <c r="T50" s="25" t="s">
        <v>46</v>
      </c>
      <c r="U50" s="41" t="s">
        <v>16</v>
      </c>
      <c r="V50" s="3" t="s">
        <v>9</v>
      </c>
      <c r="W50" s="81" t="s">
        <v>54</v>
      </c>
      <c r="X50" s="77" t="s">
        <v>11</v>
      </c>
      <c r="Y50" s="6"/>
      <c r="Z50" s="83" t="s">
        <v>42</v>
      </c>
      <c r="AA50" s="80"/>
      <c r="AB50" s="3"/>
      <c r="AC50" s="24" t="s">
        <v>23</v>
      </c>
      <c r="AD50" s="46" t="s">
        <v>18</v>
      </c>
      <c r="AE50" s="24" t="s">
        <v>25</v>
      </c>
      <c r="AF50" s="24" t="s">
        <v>26</v>
      </c>
      <c r="AG50" s="25" t="s">
        <v>30</v>
      </c>
      <c r="AH50" s="16"/>
      <c r="AI50" s="26"/>
      <c r="AJ50" s="27"/>
      <c r="AK50" s="28"/>
      <c r="AL50" s="26" t="s">
        <v>56</v>
      </c>
      <c r="AM50" s="27"/>
      <c r="AN50" s="88" t="s">
        <v>97</v>
      </c>
      <c r="AO50" s="3"/>
      <c r="AP50" s="41" t="s">
        <v>14</v>
      </c>
      <c r="AQ50" s="25" t="s">
        <v>27</v>
      </c>
      <c r="AR50" s="25" t="s">
        <v>28</v>
      </c>
      <c r="AS50" s="3"/>
      <c r="AT50" s="2" t="s">
        <v>14</v>
      </c>
      <c r="AU50" s="2" t="s">
        <v>27</v>
      </c>
      <c r="AV50" s="62" t="s">
        <v>28</v>
      </c>
    </row>
    <row r="51" spans="2:48" ht="15.75" thickBot="1">
      <c r="B51" s="34"/>
      <c r="C51" s="35"/>
      <c r="D51" s="36" t="s">
        <v>9</v>
      </c>
      <c r="E51" s="52"/>
      <c r="F51" s="63"/>
      <c r="G51" s="63"/>
      <c r="H51" s="63"/>
      <c r="I51" s="63" t="s">
        <v>7</v>
      </c>
      <c r="J51" s="63"/>
      <c r="K51" s="63"/>
      <c r="L51" s="12"/>
      <c r="M51" s="51" t="s">
        <v>15</v>
      </c>
      <c r="N51" s="63"/>
      <c r="O51" s="12"/>
      <c r="P51" s="35" t="s">
        <v>9</v>
      </c>
      <c r="Q51" s="52"/>
      <c r="R51" s="35"/>
      <c r="S51" s="67"/>
      <c r="T51" s="35" t="s">
        <v>13</v>
      </c>
      <c r="U51" s="64" t="s">
        <v>17</v>
      </c>
      <c r="V51" s="52"/>
      <c r="W51" s="42" t="s">
        <v>19</v>
      </c>
      <c r="X51" s="65"/>
      <c r="Y51" s="52"/>
      <c r="Z51" s="43" t="s">
        <v>19</v>
      </c>
      <c r="AA51" s="44" t="s">
        <v>19</v>
      </c>
      <c r="AB51" s="66"/>
      <c r="AC51" s="35" t="s">
        <v>24</v>
      </c>
      <c r="AD51" s="67" t="s">
        <v>24</v>
      </c>
      <c r="AE51" s="35" t="s">
        <v>24</v>
      </c>
      <c r="AF51" s="35" t="s">
        <v>24</v>
      </c>
      <c r="AG51" s="35" t="s">
        <v>24</v>
      </c>
      <c r="AH51" s="52"/>
      <c r="AI51" s="68" t="s">
        <v>49</v>
      </c>
      <c r="AJ51" s="69" t="s">
        <v>48</v>
      </c>
      <c r="AK51" s="70" t="s">
        <v>50</v>
      </c>
      <c r="AL51" s="71" t="s">
        <v>36</v>
      </c>
      <c r="AM51" s="69" t="s">
        <v>35</v>
      </c>
      <c r="AN51" s="70" t="s">
        <v>37</v>
      </c>
      <c r="AO51" s="52"/>
      <c r="AP51" s="64" t="s">
        <v>20</v>
      </c>
      <c r="AQ51" s="35"/>
      <c r="AR51" s="35"/>
      <c r="AS51" s="52"/>
      <c r="AT51" s="72">
        <v>1</v>
      </c>
      <c r="AU51" s="73">
        <v>0</v>
      </c>
      <c r="AV51" s="53" t="s">
        <v>31</v>
      </c>
    </row>
    <row r="52" spans="2:48" ht="15.75">
      <c r="B52" s="13">
        <v>41198</v>
      </c>
      <c r="C52" s="11" t="s">
        <v>0</v>
      </c>
      <c r="D52" s="15">
        <v>8</v>
      </c>
      <c r="E52" s="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>SUM(F52:J52)</f>
        <v>0</v>
      </c>
      <c r="L52" s="2"/>
      <c r="M52" s="7">
        <v>0</v>
      </c>
      <c r="N52" s="7">
        <v>0</v>
      </c>
      <c r="O52" s="2"/>
      <c r="P52" s="17">
        <f>D52-(M52+N52)</f>
        <v>8</v>
      </c>
      <c r="Q52" s="2"/>
      <c r="R52" s="7" t="s">
        <v>51</v>
      </c>
      <c r="S52" s="86">
        <v>1.5</v>
      </c>
      <c r="T52" s="7">
        <v>40</v>
      </c>
      <c r="U52" s="18">
        <f>P52*T52</f>
        <v>320</v>
      </c>
      <c r="V52" s="2"/>
      <c r="W52" s="19">
        <v>132</v>
      </c>
      <c r="X52" s="74">
        <v>132</v>
      </c>
      <c r="Y52" s="22"/>
      <c r="Z52" s="19">
        <v>8</v>
      </c>
      <c r="AA52" s="19">
        <v>8</v>
      </c>
      <c r="AB52" s="5"/>
      <c r="AC52" s="18">
        <f>X52*S52</f>
        <v>198</v>
      </c>
      <c r="AD52" s="47">
        <v>8.4</v>
      </c>
      <c r="AE52" s="7">
        <v>0</v>
      </c>
      <c r="AF52" s="7">
        <v>0</v>
      </c>
      <c r="AG52" s="18">
        <f>AD52+AF52</f>
        <v>8.4</v>
      </c>
      <c r="AH52" s="4"/>
      <c r="AI52" s="7">
        <v>0</v>
      </c>
      <c r="AJ52" s="7">
        <v>0</v>
      </c>
      <c r="AK52" s="7">
        <f>100- ((AI52+AJ52)/(X52*2))*100</f>
        <v>100</v>
      </c>
      <c r="AL52" s="49">
        <v>520</v>
      </c>
      <c r="AM52" s="49">
        <f>AC52+AD52+AE52+AF52</f>
        <v>206.4</v>
      </c>
      <c r="AN52" s="49">
        <f>AL52-AM52</f>
        <v>313.60000000000002</v>
      </c>
      <c r="AO52" s="5"/>
      <c r="AP52" s="7">
        <f>(X52/U52)*100</f>
        <v>41.25</v>
      </c>
      <c r="AQ52" s="18">
        <f>(AD52/(AC52+AD52))*100</f>
        <v>4.0697674418604652</v>
      </c>
      <c r="AR52" s="7">
        <f>(AG52/AC52)*100</f>
        <v>4.2424242424242431</v>
      </c>
      <c r="AS52" s="2"/>
      <c r="AT52" s="7" t="s">
        <v>52</v>
      </c>
      <c r="AU52" s="7" t="s">
        <v>45</v>
      </c>
      <c r="AV52" s="7" t="s">
        <v>53</v>
      </c>
    </row>
    <row r="53" spans="2:48" ht="16.5" thickBot="1">
      <c r="B53" s="14" t="s">
        <v>91</v>
      </c>
      <c r="C53" s="12"/>
      <c r="D53" s="12"/>
      <c r="E53" s="2"/>
      <c r="F53" s="8"/>
      <c r="G53" s="8"/>
      <c r="H53" s="8"/>
      <c r="I53" s="8"/>
      <c r="J53" s="8"/>
      <c r="K53" s="8"/>
      <c r="L53" s="2"/>
      <c r="M53" s="8"/>
      <c r="N53" s="8"/>
      <c r="O53" s="2"/>
      <c r="P53" s="9"/>
      <c r="Q53" s="2"/>
      <c r="R53" s="8"/>
      <c r="S53" s="48"/>
      <c r="T53" s="8"/>
      <c r="U53" s="8"/>
      <c r="V53" s="2"/>
      <c r="W53" s="20"/>
      <c r="X53" s="75"/>
      <c r="Y53" s="21"/>
      <c r="Z53" s="20"/>
      <c r="AA53" s="23"/>
      <c r="AB53" s="5"/>
      <c r="AC53" s="93"/>
      <c r="AD53" s="48"/>
      <c r="AE53" s="8"/>
      <c r="AF53" s="8"/>
      <c r="AG53" s="8"/>
      <c r="AH53" s="4"/>
      <c r="AI53" s="8"/>
      <c r="AJ53" s="8"/>
      <c r="AK53" s="8"/>
      <c r="AL53" s="8"/>
      <c r="AM53" s="8"/>
      <c r="AN53" s="8"/>
      <c r="AO53" s="5"/>
      <c r="AP53" s="8" t="s">
        <v>9</v>
      </c>
      <c r="AQ53" s="8"/>
      <c r="AR53" s="8"/>
      <c r="AS53" s="2"/>
      <c r="AT53" s="8"/>
      <c r="AU53" s="8"/>
      <c r="AV53" s="10"/>
    </row>
    <row r="54" spans="2:48" ht="15.75" thickBot="1"/>
    <row r="55" spans="2:48" ht="15.75">
      <c r="B55" s="13">
        <v>41198</v>
      </c>
      <c r="C55" s="11" t="s">
        <v>73</v>
      </c>
      <c r="D55" s="15">
        <v>7.5</v>
      </c>
      <c r="E55" s="2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SUM(F55:J55)</f>
        <v>0</v>
      </c>
      <c r="L55" s="2"/>
      <c r="M55" s="7">
        <v>2.5</v>
      </c>
      <c r="N55" s="7">
        <v>0</v>
      </c>
      <c r="O55" s="2"/>
      <c r="P55" s="17">
        <f>D55-(M55+N55)</f>
        <v>5</v>
      </c>
      <c r="Q55" s="2"/>
      <c r="R55" s="7" t="s">
        <v>51</v>
      </c>
      <c r="S55" s="86">
        <v>1.5</v>
      </c>
      <c r="T55" s="7">
        <v>40</v>
      </c>
      <c r="U55" s="18">
        <f>P55*T55</f>
        <v>200</v>
      </c>
      <c r="V55" s="2"/>
      <c r="W55" s="19">
        <v>90</v>
      </c>
      <c r="X55" s="74">
        <v>90</v>
      </c>
      <c r="Y55" s="22"/>
      <c r="Z55" s="19">
        <v>0</v>
      </c>
      <c r="AA55" s="19">
        <v>0</v>
      </c>
      <c r="AB55" s="5"/>
      <c r="AC55" s="18">
        <f>X55*S55</f>
        <v>135</v>
      </c>
      <c r="AD55" s="47">
        <v>0</v>
      </c>
      <c r="AE55" s="7">
        <v>0</v>
      </c>
      <c r="AF55" s="7">
        <v>0</v>
      </c>
      <c r="AG55" s="18">
        <f>AD55+AF55</f>
        <v>0</v>
      </c>
      <c r="AH55" s="4"/>
      <c r="AI55" s="7">
        <v>0</v>
      </c>
      <c r="AJ55" s="7">
        <v>0</v>
      </c>
      <c r="AK55" s="7">
        <f>100- ((AI55+AJ55)/(X55*2))*100</f>
        <v>100</v>
      </c>
      <c r="AL55" s="49">
        <f>AN46</f>
        <v>72</v>
      </c>
      <c r="AM55" s="49">
        <f>AC55+AD55+AE55+AF55</f>
        <v>135</v>
      </c>
      <c r="AN55" s="49">
        <f>AL55-AM55</f>
        <v>-63</v>
      </c>
      <c r="AO55" s="5"/>
      <c r="AP55" s="7">
        <f>(X55/U55)*100</f>
        <v>45</v>
      </c>
      <c r="AQ55" s="18">
        <f>(AD55/(AC55+AD55))*100</f>
        <v>0</v>
      </c>
      <c r="AR55" s="7">
        <f>(AG55/AC55)*100</f>
        <v>0</v>
      </c>
      <c r="AS55" s="2"/>
      <c r="AT55" s="7" t="s">
        <v>52</v>
      </c>
      <c r="AU55" s="7" t="s">
        <v>45</v>
      </c>
      <c r="AV55" s="7" t="s">
        <v>53</v>
      </c>
    </row>
    <row r="56" spans="2:48" ht="16.5" thickBot="1">
      <c r="B56" s="14" t="s">
        <v>90</v>
      </c>
      <c r="C56" s="12"/>
      <c r="D56" s="12"/>
      <c r="E56" s="2"/>
      <c r="F56" s="8"/>
      <c r="G56" s="8"/>
      <c r="H56" s="8"/>
      <c r="I56" s="8"/>
      <c r="J56" s="8"/>
      <c r="K56" s="8"/>
      <c r="L56" s="2"/>
      <c r="M56" s="8"/>
      <c r="N56" s="8"/>
      <c r="O56" s="2"/>
      <c r="P56" s="9"/>
      <c r="Q56" s="2"/>
      <c r="R56" s="8"/>
      <c r="S56" s="48"/>
      <c r="T56" s="8"/>
      <c r="U56" s="8"/>
      <c r="V56" s="2"/>
      <c r="W56" s="20"/>
      <c r="X56" s="75"/>
      <c r="Y56" s="21"/>
      <c r="Z56" s="20"/>
      <c r="AA56" s="23"/>
      <c r="AB56" s="5"/>
      <c r="AC56" s="93" t="s">
        <v>87</v>
      </c>
      <c r="AD56" s="48"/>
      <c r="AE56" s="8"/>
      <c r="AF56" s="8"/>
      <c r="AG56" s="8"/>
      <c r="AH56" s="4"/>
      <c r="AI56" s="8"/>
      <c r="AJ56" s="8"/>
      <c r="AK56" s="8"/>
      <c r="AL56" s="8"/>
      <c r="AM56" s="8"/>
      <c r="AN56" s="8"/>
      <c r="AO56" s="5"/>
      <c r="AP56" s="8" t="s">
        <v>9</v>
      </c>
      <c r="AQ56" s="8"/>
      <c r="AR56" s="8"/>
      <c r="AS56" s="2"/>
      <c r="AT56" s="8"/>
      <c r="AU56" s="8"/>
      <c r="AV56" s="10"/>
    </row>
    <row r="57" spans="2:48" ht="18.75" customHeight="1" thickBot="1"/>
    <row r="58" spans="2:48">
      <c r="B58" s="29" t="s">
        <v>32</v>
      </c>
      <c r="C58" s="30" t="s">
        <v>1</v>
      </c>
      <c r="D58" s="31" t="s">
        <v>1</v>
      </c>
      <c r="E58" s="54"/>
      <c r="F58" s="609" t="s">
        <v>12</v>
      </c>
      <c r="G58" s="610"/>
      <c r="H58" s="610"/>
      <c r="I58" s="610"/>
      <c r="J58" s="610"/>
      <c r="K58" s="611"/>
      <c r="L58" s="15"/>
      <c r="M58" s="612" t="s">
        <v>33</v>
      </c>
      <c r="N58" s="613"/>
      <c r="O58" s="15"/>
      <c r="P58" s="50" t="s">
        <v>10</v>
      </c>
      <c r="Q58" s="54"/>
      <c r="R58" s="50" t="s">
        <v>41</v>
      </c>
      <c r="S58" s="84"/>
      <c r="T58" s="50" t="s">
        <v>29</v>
      </c>
      <c r="U58" s="55" t="s">
        <v>14</v>
      </c>
      <c r="V58" s="54" t="s">
        <v>9</v>
      </c>
      <c r="W58" s="78" t="s">
        <v>58</v>
      </c>
      <c r="X58" s="76" t="s">
        <v>14</v>
      </c>
      <c r="Y58" s="56"/>
      <c r="Z58" s="82" t="s">
        <v>55</v>
      </c>
      <c r="AA58" s="79" t="s">
        <v>43</v>
      </c>
      <c r="AB58" s="54"/>
      <c r="AC58" s="57" t="s">
        <v>38</v>
      </c>
      <c r="AD58" s="58"/>
      <c r="AE58" s="59"/>
      <c r="AF58" s="60"/>
      <c r="AG58" s="50" t="s">
        <v>11</v>
      </c>
      <c r="AH58" s="54"/>
      <c r="AI58" s="614" t="s">
        <v>47</v>
      </c>
      <c r="AJ58" s="615"/>
      <c r="AK58" s="616"/>
      <c r="AL58" s="614" t="s">
        <v>39</v>
      </c>
      <c r="AM58" s="615"/>
      <c r="AN58" s="616"/>
      <c r="AO58" s="54"/>
      <c r="AP58" s="55" t="s">
        <v>22</v>
      </c>
      <c r="AQ58" s="50" t="s">
        <v>20</v>
      </c>
      <c r="AR58" s="50" t="s">
        <v>20</v>
      </c>
      <c r="AS58" s="54"/>
      <c r="AT58" s="15" t="s">
        <v>22</v>
      </c>
      <c r="AU58" s="15" t="s">
        <v>9</v>
      </c>
      <c r="AV58" s="61" t="s">
        <v>9</v>
      </c>
    </row>
    <row r="59" spans="2:48" ht="15.75" thickBot="1">
      <c r="B59" s="32" t="s">
        <v>9</v>
      </c>
      <c r="C59" s="25" t="s">
        <v>9</v>
      </c>
      <c r="D59" s="33" t="s">
        <v>10</v>
      </c>
      <c r="E59" s="3"/>
      <c r="F59" s="37" t="s">
        <v>3</v>
      </c>
      <c r="G59" s="37" t="s">
        <v>4</v>
      </c>
      <c r="H59" s="37" t="s">
        <v>5</v>
      </c>
      <c r="I59" s="37" t="s">
        <v>6</v>
      </c>
      <c r="J59" s="37" t="s">
        <v>8</v>
      </c>
      <c r="K59" s="37" t="s">
        <v>11</v>
      </c>
      <c r="L59" s="2"/>
      <c r="M59" s="38" t="s">
        <v>10</v>
      </c>
      <c r="N59" s="39" t="s">
        <v>57</v>
      </c>
      <c r="O59" s="1"/>
      <c r="P59" s="25" t="s">
        <v>2</v>
      </c>
      <c r="Q59" s="3"/>
      <c r="R59" s="25"/>
      <c r="S59" s="85" t="s">
        <v>34</v>
      </c>
      <c r="T59" s="25" t="s">
        <v>46</v>
      </c>
      <c r="U59" s="41" t="s">
        <v>16</v>
      </c>
      <c r="V59" s="3" t="s">
        <v>9</v>
      </c>
      <c r="W59" s="81" t="s">
        <v>54</v>
      </c>
      <c r="X59" s="77" t="s">
        <v>11</v>
      </c>
      <c r="Y59" s="6"/>
      <c r="Z59" s="83" t="s">
        <v>42</v>
      </c>
      <c r="AA59" s="80"/>
      <c r="AB59" s="3"/>
      <c r="AC59" s="24" t="s">
        <v>23</v>
      </c>
      <c r="AD59" s="46" t="s">
        <v>18</v>
      </c>
      <c r="AE59" s="24" t="s">
        <v>25</v>
      </c>
      <c r="AF59" s="24" t="s">
        <v>26</v>
      </c>
      <c r="AG59" s="25" t="s">
        <v>30</v>
      </c>
      <c r="AH59" s="16"/>
      <c r="AI59" s="26"/>
      <c r="AJ59" s="27"/>
      <c r="AK59" s="28"/>
      <c r="AL59" s="26" t="s">
        <v>56</v>
      </c>
      <c r="AM59" s="27"/>
      <c r="AN59" s="88" t="s">
        <v>98</v>
      </c>
      <c r="AO59" s="3"/>
      <c r="AP59" s="41" t="s">
        <v>14</v>
      </c>
      <c r="AQ59" s="25" t="s">
        <v>27</v>
      </c>
      <c r="AR59" s="25" t="s">
        <v>28</v>
      </c>
      <c r="AS59" s="3"/>
      <c r="AT59" s="2" t="s">
        <v>14</v>
      </c>
      <c r="AU59" s="2" t="s">
        <v>27</v>
      </c>
      <c r="AV59" s="62" t="s">
        <v>28</v>
      </c>
    </row>
    <row r="60" spans="2:48" ht="15.75" thickBot="1">
      <c r="B60" s="34"/>
      <c r="C60" s="35"/>
      <c r="D60" s="36" t="s">
        <v>9</v>
      </c>
      <c r="E60" s="52"/>
      <c r="F60" s="63"/>
      <c r="G60" s="63"/>
      <c r="H60" s="63"/>
      <c r="I60" s="63" t="s">
        <v>7</v>
      </c>
      <c r="J60" s="63"/>
      <c r="K60" s="63"/>
      <c r="L60" s="12"/>
      <c r="M60" s="51" t="s">
        <v>15</v>
      </c>
      <c r="N60" s="63"/>
      <c r="O60" s="12"/>
      <c r="P60" s="35" t="s">
        <v>9</v>
      </c>
      <c r="Q60" s="52"/>
      <c r="R60" s="35"/>
      <c r="S60" s="67"/>
      <c r="T60" s="35" t="s">
        <v>13</v>
      </c>
      <c r="U60" s="64" t="s">
        <v>17</v>
      </c>
      <c r="V60" s="52"/>
      <c r="W60" s="42" t="s">
        <v>19</v>
      </c>
      <c r="X60" s="65"/>
      <c r="Y60" s="52"/>
      <c r="Z60" s="43" t="s">
        <v>19</v>
      </c>
      <c r="AA60" s="44" t="s">
        <v>19</v>
      </c>
      <c r="AB60" s="66"/>
      <c r="AC60" s="35" t="s">
        <v>24</v>
      </c>
      <c r="AD60" s="67" t="s">
        <v>24</v>
      </c>
      <c r="AE60" s="35" t="s">
        <v>24</v>
      </c>
      <c r="AF60" s="35" t="s">
        <v>24</v>
      </c>
      <c r="AG60" s="35" t="s">
        <v>24</v>
      </c>
      <c r="AH60" s="52"/>
      <c r="AI60" s="68" t="s">
        <v>49</v>
      </c>
      <c r="AJ60" s="69" t="s">
        <v>48</v>
      </c>
      <c r="AK60" s="70" t="s">
        <v>50</v>
      </c>
      <c r="AL60" s="71" t="s">
        <v>36</v>
      </c>
      <c r="AM60" s="69" t="s">
        <v>35</v>
      </c>
      <c r="AN60" s="70" t="s">
        <v>37</v>
      </c>
      <c r="AO60" s="52"/>
      <c r="AP60" s="64" t="s">
        <v>20</v>
      </c>
      <c r="AQ60" s="35"/>
      <c r="AR60" s="35"/>
      <c r="AS60" s="52"/>
      <c r="AT60" s="72">
        <v>1</v>
      </c>
      <c r="AU60" s="73">
        <v>0</v>
      </c>
      <c r="AV60" s="53" t="s">
        <v>31</v>
      </c>
    </row>
    <row r="61" spans="2:48" ht="15.75">
      <c r="B61" s="13">
        <v>41222</v>
      </c>
      <c r="C61" s="11" t="s">
        <v>0</v>
      </c>
      <c r="D61" s="15">
        <v>8</v>
      </c>
      <c r="E61" s="2"/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SUM(F61:J61)</f>
        <v>0</v>
      </c>
      <c r="L61" s="2"/>
      <c r="M61" s="7">
        <v>0</v>
      </c>
      <c r="N61" s="7">
        <v>0</v>
      </c>
      <c r="O61" s="2"/>
      <c r="P61" s="17">
        <f>D61-(M61+N61)</f>
        <v>8</v>
      </c>
      <c r="Q61" s="2"/>
      <c r="R61" s="7" t="s">
        <v>51</v>
      </c>
      <c r="S61" s="86">
        <v>1.5</v>
      </c>
      <c r="T61" s="7">
        <v>40</v>
      </c>
      <c r="U61" s="18">
        <f>P61*T61</f>
        <v>320</v>
      </c>
      <c r="V61" s="2"/>
      <c r="W61" s="19">
        <v>90</v>
      </c>
      <c r="X61" s="74">
        <v>76</v>
      </c>
      <c r="Y61" s="22"/>
      <c r="Z61" s="19">
        <v>0</v>
      </c>
      <c r="AA61" s="19">
        <v>0</v>
      </c>
      <c r="AB61" s="5"/>
      <c r="AC61" s="18">
        <f>X61*S61</f>
        <v>114</v>
      </c>
      <c r="AD61" s="47">
        <v>0</v>
      </c>
      <c r="AE61" s="7">
        <v>0</v>
      </c>
      <c r="AF61" s="7">
        <v>0</v>
      </c>
      <c r="AG61" s="18">
        <f>AD61+AF61</f>
        <v>0</v>
      </c>
      <c r="AH61" s="4"/>
      <c r="AI61" s="7">
        <v>0</v>
      </c>
      <c r="AJ61" s="7">
        <v>0</v>
      </c>
      <c r="AK61" s="7">
        <f>100- ((AI61+AJ61)/(X61*2))*100</f>
        <v>100</v>
      </c>
      <c r="AL61" s="49">
        <v>508</v>
      </c>
      <c r="AM61" s="49">
        <f>AC61+AD61+AE61+AF61</f>
        <v>114</v>
      </c>
      <c r="AN61" s="49">
        <f>AL61-AM61</f>
        <v>394</v>
      </c>
      <c r="AO61" s="5"/>
      <c r="AP61" s="7">
        <f>(X61/U61)*100</f>
        <v>23.75</v>
      </c>
      <c r="AQ61" s="18">
        <f>(AD61/(AC61+AD61))*100</f>
        <v>0</v>
      </c>
      <c r="AR61" s="7">
        <f>(AG61/AC61)*100</f>
        <v>0</v>
      </c>
      <c r="AS61" s="2"/>
      <c r="AT61" s="7" t="s">
        <v>52</v>
      </c>
      <c r="AU61" s="7" t="s">
        <v>45</v>
      </c>
      <c r="AV61" s="7" t="s">
        <v>53</v>
      </c>
    </row>
    <row r="62" spans="2:48" ht="16.5" thickBot="1">
      <c r="B62" s="14" t="s">
        <v>92</v>
      </c>
      <c r="C62" s="12"/>
      <c r="D62" s="12"/>
      <c r="E62" s="2"/>
      <c r="F62" s="8"/>
      <c r="G62" s="8"/>
      <c r="H62" s="8"/>
      <c r="I62" s="8"/>
      <c r="J62" s="8"/>
      <c r="K62" s="8"/>
      <c r="L62" s="2"/>
      <c r="M62" s="8"/>
      <c r="N62" s="8"/>
      <c r="O62" s="2"/>
      <c r="P62" s="9"/>
      <c r="Q62" s="2"/>
      <c r="R62" s="8"/>
      <c r="S62" s="48"/>
      <c r="T62" s="8"/>
      <c r="U62" s="8"/>
      <c r="V62" s="2"/>
      <c r="W62" s="20"/>
      <c r="X62" s="75"/>
      <c r="Y62" s="21"/>
      <c r="Z62" s="20"/>
      <c r="AA62" s="23"/>
      <c r="AB62" s="5"/>
      <c r="AC62" s="93" t="s">
        <v>87</v>
      </c>
      <c r="AD62" s="48"/>
      <c r="AE62" s="8"/>
      <c r="AF62" s="8"/>
      <c r="AG62" s="8"/>
      <c r="AH62" s="4"/>
      <c r="AI62" s="8"/>
      <c r="AJ62" s="8"/>
      <c r="AK62" s="8"/>
      <c r="AL62" s="8"/>
      <c r="AM62" s="8"/>
      <c r="AN62" s="8"/>
      <c r="AO62" s="5"/>
      <c r="AP62" s="8" t="s">
        <v>9</v>
      </c>
      <c r="AQ62" s="8"/>
      <c r="AR62" s="8"/>
      <c r="AS62" s="2"/>
      <c r="AT62" s="8"/>
      <c r="AU62" s="8"/>
      <c r="AV62" s="10"/>
    </row>
    <row r="63" spans="2:48" ht="15.75" thickBot="1"/>
    <row r="64" spans="2:48" ht="16.5" thickBot="1">
      <c r="B64" s="13">
        <v>41222</v>
      </c>
      <c r="C64" s="11" t="s">
        <v>73</v>
      </c>
      <c r="D64" s="15">
        <v>7.5</v>
      </c>
      <c r="E64" s="2"/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SUM(F64:J64)</f>
        <v>0</v>
      </c>
      <c r="L64" s="2"/>
      <c r="M64" s="7">
        <v>0</v>
      </c>
      <c r="N64" s="7">
        <v>0</v>
      </c>
      <c r="O64" s="2"/>
      <c r="P64" s="17">
        <f>D64-(M64+N64)</f>
        <v>7.5</v>
      </c>
      <c r="Q64" s="2"/>
      <c r="R64" s="7" t="s">
        <v>51</v>
      </c>
      <c r="S64" s="86">
        <v>1.5</v>
      </c>
      <c r="T64" s="7">
        <v>40</v>
      </c>
      <c r="U64" s="18">
        <f>P64*T64</f>
        <v>300</v>
      </c>
      <c r="V64" s="2"/>
      <c r="W64" s="19">
        <v>90</v>
      </c>
      <c r="X64" s="74">
        <v>71</v>
      </c>
      <c r="Y64" s="22"/>
      <c r="Z64" s="19">
        <v>0</v>
      </c>
      <c r="AA64" s="19">
        <v>0</v>
      </c>
      <c r="AB64" s="5"/>
      <c r="AC64" s="18">
        <f>X64*S64</f>
        <v>106.5</v>
      </c>
      <c r="AD64" s="47">
        <v>0</v>
      </c>
      <c r="AE64" s="7">
        <v>0</v>
      </c>
      <c r="AF64" s="7">
        <v>0</v>
      </c>
      <c r="AG64" s="18">
        <f>AD64+AF64</f>
        <v>0</v>
      </c>
      <c r="AH64" s="4"/>
      <c r="AI64" s="7">
        <v>0</v>
      </c>
      <c r="AJ64" s="7">
        <v>0</v>
      </c>
      <c r="AK64" s="7">
        <f>100- ((AI64+AJ64)/(X64*2))*100</f>
        <v>100</v>
      </c>
      <c r="AL64" s="49">
        <f>AN55</f>
        <v>-63</v>
      </c>
      <c r="AM64" s="49">
        <f>AC64+AD64+AE64+AF64</f>
        <v>106.5</v>
      </c>
      <c r="AN64" s="49">
        <f>AL64-AM64</f>
        <v>-169.5</v>
      </c>
      <c r="AO64" s="5"/>
      <c r="AP64" s="7">
        <f>(X64/U64)*100</f>
        <v>23.666666666666668</v>
      </c>
      <c r="AQ64" s="18">
        <f>(AD64/(AC64+AD64))*100</f>
        <v>0</v>
      </c>
      <c r="AR64" s="7">
        <f>(AG64/AC64)*100</f>
        <v>0</v>
      </c>
      <c r="AS64" s="2"/>
      <c r="AT64" s="7" t="s">
        <v>52</v>
      </c>
      <c r="AU64" s="7" t="s">
        <v>45</v>
      </c>
      <c r="AV64" s="7" t="s">
        <v>53</v>
      </c>
    </row>
    <row r="65" spans="2:48" ht="16.5" thickBot="1">
      <c r="B65" s="13" t="s">
        <v>93</v>
      </c>
      <c r="C65" s="12"/>
      <c r="D65" s="12"/>
      <c r="E65" s="2"/>
      <c r="F65" s="8"/>
      <c r="G65" s="8"/>
      <c r="H65" s="8"/>
      <c r="I65" s="8"/>
      <c r="J65" s="8"/>
      <c r="K65" s="8"/>
      <c r="L65" s="2"/>
      <c r="M65" s="8"/>
      <c r="N65" s="8"/>
      <c r="O65" s="2"/>
      <c r="P65" s="9"/>
      <c r="Q65" s="2"/>
      <c r="R65" s="8"/>
      <c r="S65" s="48"/>
      <c r="T65" s="8"/>
      <c r="U65" s="8"/>
      <c r="V65" s="2"/>
      <c r="W65" s="20"/>
      <c r="X65" s="75"/>
      <c r="Y65" s="21"/>
      <c r="Z65" s="20"/>
      <c r="AA65" s="23"/>
      <c r="AB65" s="5"/>
      <c r="AC65" s="93" t="s">
        <v>87</v>
      </c>
      <c r="AD65" s="48"/>
      <c r="AE65" s="8"/>
      <c r="AF65" s="8"/>
      <c r="AG65" s="8"/>
      <c r="AH65" s="4"/>
      <c r="AI65" s="8"/>
      <c r="AJ65" s="8"/>
      <c r="AK65" s="8"/>
      <c r="AL65" s="8"/>
      <c r="AM65" s="8"/>
      <c r="AN65" s="8"/>
      <c r="AO65" s="5"/>
      <c r="AP65" s="8" t="s">
        <v>9</v>
      </c>
      <c r="AQ65" s="8"/>
      <c r="AR65" s="8"/>
      <c r="AS65" s="2"/>
      <c r="AT65" s="8"/>
      <c r="AU65" s="8"/>
      <c r="AV65" s="10"/>
    </row>
    <row r="66" spans="2:48" ht="15.75" thickBot="1"/>
    <row r="67" spans="2:48" ht="16.5" thickBot="1">
      <c r="B67" s="13">
        <v>41222</v>
      </c>
      <c r="C67" s="11" t="s">
        <v>0</v>
      </c>
      <c r="D67" s="15">
        <v>7.5</v>
      </c>
      <c r="E67" s="2"/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f>SUM(F67:J67)</f>
        <v>0</v>
      </c>
      <c r="L67" s="2"/>
      <c r="M67" s="7">
        <v>0</v>
      </c>
      <c r="N67" s="7">
        <v>0</v>
      </c>
      <c r="O67" s="2"/>
      <c r="P67" s="17">
        <f>D67-(M67+N67)</f>
        <v>7.5</v>
      </c>
      <c r="Q67" s="2"/>
      <c r="R67" s="7" t="s">
        <v>51</v>
      </c>
      <c r="S67" s="86">
        <v>1.5</v>
      </c>
      <c r="T67" s="7">
        <v>40</v>
      </c>
      <c r="U67" s="18">
        <f>P67*T67</f>
        <v>300</v>
      </c>
      <c r="V67" s="2"/>
      <c r="W67" s="19">
        <v>90</v>
      </c>
      <c r="X67" s="74">
        <v>76</v>
      </c>
      <c r="Y67" s="22"/>
      <c r="Z67" s="19">
        <v>0</v>
      </c>
      <c r="AA67" s="19">
        <v>0</v>
      </c>
      <c r="AB67" s="5"/>
      <c r="AC67" s="18">
        <f>X67*S67</f>
        <v>114</v>
      </c>
      <c r="AD67" s="47">
        <v>0</v>
      </c>
      <c r="AE67" s="7">
        <v>0</v>
      </c>
      <c r="AF67" s="7">
        <v>0</v>
      </c>
      <c r="AG67" s="18">
        <f>AD67+AF67</f>
        <v>0</v>
      </c>
      <c r="AH67" s="4"/>
      <c r="AI67" s="7">
        <v>0</v>
      </c>
      <c r="AJ67" s="7">
        <v>0</v>
      </c>
      <c r="AK67" s="7">
        <f>100- ((AI67+AJ67)/(X67*2))*100</f>
        <v>100</v>
      </c>
      <c r="AL67" s="49">
        <f>AN58</f>
        <v>0</v>
      </c>
      <c r="AM67" s="49">
        <f>AC67+AD67+AE67+AF67</f>
        <v>114</v>
      </c>
      <c r="AN67" s="49">
        <f>AL67-AM67</f>
        <v>-114</v>
      </c>
      <c r="AO67" s="5"/>
      <c r="AP67" s="7">
        <f>(X67/U67)*100</f>
        <v>25.333333333333336</v>
      </c>
      <c r="AQ67" s="18">
        <f>(AD67/(AC67+AD67))*100</f>
        <v>0</v>
      </c>
      <c r="AR67" s="7">
        <f>(AG67/AC67)*100</f>
        <v>0</v>
      </c>
      <c r="AS67" s="2"/>
      <c r="AT67" s="7" t="s">
        <v>52</v>
      </c>
      <c r="AU67" s="7" t="s">
        <v>45</v>
      </c>
      <c r="AV67" s="7" t="s">
        <v>53</v>
      </c>
    </row>
    <row r="68" spans="2:48" ht="16.5" thickBot="1">
      <c r="B68" s="13" t="s">
        <v>93</v>
      </c>
      <c r="C68" s="12"/>
      <c r="D68" s="12"/>
      <c r="E68" s="2"/>
      <c r="F68" s="8"/>
      <c r="G68" s="8"/>
      <c r="H68" s="8"/>
      <c r="I68" s="8"/>
      <c r="J68" s="8"/>
      <c r="K68" s="8"/>
      <c r="L68" s="2"/>
      <c r="M68" s="8"/>
      <c r="N68" s="8"/>
      <c r="O68" s="2"/>
      <c r="P68" s="9"/>
      <c r="Q68" s="2"/>
      <c r="R68" s="8"/>
      <c r="S68" s="48"/>
      <c r="T68" s="8"/>
      <c r="U68" s="8"/>
      <c r="V68" s="2"/>
      <c r="W68" s="20"/>
      <c r="X68" s="75"/>
      <c r="Y68" s="21"/>
      <c r="Z68" s="20"/>
      <c r="AA68" s="23"/>
      <c r="AB68" s="5"/>
      <c r="AC68" s="93" t="s">
        <v>87</v>
      </c>
      <c r="AD68" s="48"/>
      <c r="AE68" s="8"/>
      <c r="AF68" s="8"/>
      <c r="AG68" s="8"/>
      <c r="AH68" s="4"/>
      <c r="AI68" s="8"/>
      <c r="AJ68" s="8"/>
      <c r="AK68" s="8"/>
      <c r="AL68" s="8"/>
      <c r="AM68" s="8"/>
      <c r="AN68" s="8"/>
      <c r="AO68" s="5"/>
      <c r="AP68" s="8" t="s">
        <v>9</v>
      </c>
      <c r="AQ68" s="8"/>
      <c r="AR68" s="8"/>
      <c r="AS68" s="2"/>
      <c r="AT68" s="8"/>
      <c r="AU68" s="8"/>
      <c r="AV68" s="10"/>
    </row>
  </sheetData>
  <mergeCells count="18">
    <mergeCell ref="F58:K58"/>
    <mergeCell ref="M58:N58"/>
    <mergeCell ref="AI58:AK58"/>
    <mergeCell ref="AL58:AN58"/>
    <mergeCell ref="F37:K37"/>
    <mergeCell ref="M37:N37"/>
    <mergeCell ref="AI37:AK37"/>
    <mergeCell ref="AL37:AN37"/>
    <mergeCell ref="F49:K49"/>
    <mergeCell ref="M49:N49"/>
    <mergeCell ref="AI49:AK49"/>
    <mergeCell ref="AL49:AN49"/>
    <mergeCell ref="I2:AE2"/>
    <mergeCell ref="AT6:AV6"/>
    <mergeCell ref="F7:K7"/>
    <mergeCell ref="M7:N7"/>
    <mergeCell ref="AI7:AK7"/>
    <mergeCell ref="AL7:AN7"/>
  </mergeCells>
  <conditionalFormatting sqref="AT13:AV13 AT10:AV10 AT19:AV19 AT16:AV16 AT25:AV25 AT22:AV22 AT31:AV31 AT28:AV28 AT34:AV34 AT40:AV40 AT43:AV43 AT46:AV46 AT55:AV55 AT52:AV52">
    <cfRule type="containsText" dxfId="461" priority="41" operator="containsText" text="Si">
      <formula>NOT(ISERROR(SEARCH("Si",AT10)))</formula>
    </cfRule>
    <cfRule type="containsText" dxfId="460" priority="42" operator="containsText" text="No">
      <formula>NOT(ISERROR(SEARCH("No",AT10)))</formula>
    </cfRule>
  </conditionalFormatting>
  <conditionalFormatting sqref="AT61:AV61">
    <cfRule type="containsText" dxfId="459" priority="5" operator="containsText" text="Si">
      <formula>NOT(ISERROR(SEARCH("Si",AT61)))</formula>
    </cfRule>
    <cfRule type="containsText" dxfId="458" priority="6" operator="containsText" text="No">
      <formula>NOT(ISERROR(SEARCH("No",AT61)))</formula>
    </cfRule>
  </conditionalFormatting>
  <conditionalFormatting sqref="AT64:AV64">
    <cfRule type="containsText" dxfId="457" priority="3" operator="containsText" text="Si">
      <formula>NOT(ISERROR(SEARCH("Si",AT64)))</formula>
    </cfRule>
    <cfRule type="containsText" dxfId="456" priority="4" operator="containsText" text="No">
      <formula>NOT(ISERROR(SEARCH("No",AT64)))</formula>
    </cfRule>
  </conditionalFormatting>
  <conditionalFormatting sqref="AT67:AV67">
    <cfRule type="containsText" dxfId="455" priority="1" operator="containsText" text="Si">
      <formula>NOT(ISERROR(SEARCH("Si",AT67)))</formula>
    </cfRule>
    <cfRule type="containsText" dxfId="454" priority="2" operator="containsText" text="No">
      <formula>NOT(ISERROR(SEARCH("No",AT67)))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T65"/>
  <sheetViews>
    <sheetView view="pageBreakPreview" topLeftCell="A4" zoomScale="85" zoomScaleSheetLayoutView="85" workbookViewId="0">
      <selection activeCell="S15" sqref="S1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9.5" customHeight="1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443"/>
      <c r="T9" s="50" t="s">
        <v>29</v>
      </c>
      <c r="U9" s="55" t="s">
        <v>14</v>
      </c>
      <c r="V9" s="54" t="s">
        <v>9</v>
      </c>
      <c r="W9" s="446" t="s">
        <v>198</v>
      </c>
      <c r="X9" s="100" t="s">
        <v>14</v>
      </c>
      <c r="Y9" s="56"/>
      <c r="Z9" s="447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444"/>
      <c r="X10" s="103" t="s">
        <v>11</v>
      </c>
      <c r="Y10" s="6"/>
      <c r="Z10" s="445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 t="s">
        <v>246</v>
      </c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13">
        <v>41731</v>
      </c>
      <c r="C12" s="11">
        <v>3</v>
      </c>
      <c r="D12" s="15">
        <v>8.5</v>
      </c>
      <c r="E12" s="2"/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4</v>
      </c>
      <c r="L12" s="4"/>
      <c r="M12" s="113">
        <v>0</v>
      </c>
      <c r="N12" s="15">
        <v>0</v>
      </c>
      <c r="O12" s="4"/>
      <c r="P12" s="114">
        <f>D12-(M12+N12)</f>
        <v>8.5</v>
      </c>
      <c r="Q12" s="4"/>
      <c r="R12" s="7" t="s">
        <v>59</v>
      </c>
      <c r="S12" s="115">
        <v>2</v>
      </c>
      <c r="T12" s="116">
        <v>25</v>
      </c>
      <c r="U12" s="50">
        <v>248</v>
      </c>
      <c r="V12" s="4"/>
      <c r="W12" s="118">
        <v>0</v>
      </c>
      <c r="X12" s="119">
        <v>248</v>
      </c>
      <c r="Y12" s="120">
        <v>185</v>
      </c>
      <c r="Z12" s="118">
        <v>0</v>
      </c>
      <c r="AA12" s="118">
        <v>0</v>
      </c>
      <c r="AB12" s="3"/>
      <c r="AC12" s="29">
        <f>X12*S12</f>
        <v>496</v>
      </c>
      <c r="AD12" s="121">
        <v>24</v>
      </c>
      <c r="AE12" s="15">
        <v>0</v>
      </c>
      <c r="AF12" s="15">
        <v>0</v>
      </c>
      <c r="AG12" s="121">
        <v>13</v>
      </c>
      <c r="AH12" s="122"/>
      <c r="AI12" s="124">
        <v>6722</v>
      </c>
      <c r="AJ12" s="125">
        <f>AC12+AD12+AE12+AF12</f>
        <v>520</v>
      </c>
      <c r="AK12" s="125">
        <f>AI12-AJ12</f>
        <v>6202</v>
      </c>
      <c r="AL12" s="3"/>
      <c r="AM12" s="29">
        <f>(X12/U12)*100</f>
        <v>100</v>
      </c>
      <c r="AN12" s="15" t="s">
        <v>134</v>
      </c>
      <c r="AO12" s="50">
        <f>(AD12/(AC12+AD12))*100</f>
        <v>4.6153846153846159</v>
      </c>
      <c r="AP12" s="15">
        <f>(AG12/AC12)*100</f>
        <v>2.620967741935484</v>
      </c>
      <c r="AQ12" s="4"/>
      <c r="AR12" s="113" t="s">
        <v>52</v>
      </c>
      <c r="AS12" s="15" t="s">
        <v>52</v>
      </c>
      <c r="AT12" s="15" t="s">
        <v>52</v>
      </c>
    </row>
    <row r="13" spans="2:46" ht="16.5" thickBot="1">
      <c r="B13" s="14" t="s">
        <v>75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4.5</v>
      </c>
      <c r="Q13" s="4"/>
      <c r="R13" s="127"/>
      <c r="S13" s="129"/>
      <c r="T13" s="130"/>
      <c r="U13" s="150">
        <v>248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100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13">
        <v>41738</v>
      </c>
      <c r="C15" s="11">
        <v>1</v>
      </c>
      <c r="D15" s="15">
        <v>8</v>
      </c>
      <c r="E15" s="2"/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f>SUM(F15:J15)</f>
        <v>4</v>
      </c>
      <c r="L15" s="4"/>
      <c r="M15" s="113">
        <v>0</v>
      </c>
      <c r="N15" s="15">
        <v>0</v>
      </c>
      <c r="O15" s="4"/>
      <c r="P15" s="114">
        <f>D15-(M15+N15)</f>
        <v>8</v>
      </c>
      <c r="Q15" s="4"/>
      <c r="R15" s="7" t="s">
        <v>156</v>
      </c>
      <c r="S15" s="115">
        <v>4</v>
      </c>
      <c r="T15" s="116">
        <v>25</v>
      </c>
      <c r="U15" s="50">
        <v>248</v>
      </c>
      <c r="V15" s="4"/>
      <c r="W15" s="118">
        <v>0</v>
      </c>
      <c r="X15" s="119">
        <v>40</v>
      </c>
      <c r="Y15" s="120">
        <v>185</v>
      </c>
      <c r="Z15" s="118">
        <v>0</v>
      </c>
      <c r="AA15" s="118">
        <v>30</v>
      </c>
      <c r="AB15" s="3"/>
      <c r="AC15" s="29">
        <f>X15*S15</f>
        <v>160</v>
      </c>
      <c r="AD15" s="121">
        <v>146.44999999999999</v>
      </c>
      <c r="AE15" s="15">
        <v>0</v>
      </c>
      <c r="AF15" s="15">
        <v>0</v>
      </c>
      <c r="AG15" s="121">
        <v>13</v>
      </c>
      <c r="AH15" s="122"/>
      <c r="AI15" s="124">
        <f>AK12</f>
        <v>6202</v>
      </c>
      <c r="AJ15" s="125">
        <f>AC15+AD15+AE15+AF15</f>
        <v>306.45</v>
      </c>
      <c r="AK15" s="125">
        <f>AI15-AJ15</f>
        <v>5895.55</v>
      </c>
      <c r="AL15" s="3"/>
      <c r="AM15" s="29">
        <f>(X15/U15)*100</f>
        <v>16.129032258064516</v>
      </c>
      <c r="AN15" s="15" t="s">
        <v>134</v>
      </c>
      <c r="AO15" s="50">
        <f>(AD15/(AC15+AD15))*100</f>
        <v>47.789198890520474</v>
      </c>
      <c r="AP15" s="15">
        <f>(AG15/AC15)*100</f>
        <v>8.125</v>
      </c>
      <c r="AQ15" s="4"/>
      <c r="AR15" s="113" t="s">
        <v>52</v>
      </c>
      <c r="AS15" s="15" t="s">
        <v>52</v>
      </c>
      <c r="AT15" s="15" t="s">
        <v>52</v>
      </c>
    </row>
    <row r="16" spans="2:46" ht="16.5" thickBot="1">
      <c r="B16" s="14" t="s">
        <v>75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4</v>
      </c>
      <c r="Q16" s="4"/>
      <c r="R16" s="127"/>
      <c r="S16" s="129"/>
      <c r="T16" s="130"/>
      <c r="U16" s="150">
        <f>P16*T15</f>
        <v>100</v>
      </c>
      <c r="V16" s="131"/>
      <c r="W16" s="133"/>
      <c r="X16" s="134"/>
      <c r="Y16" s="135"/>
      <c r="Z16" s="133"/>
      <c r="AA16" s="133"/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40</v>
      </c>
      <c r="AN16" s="130"/>
      <c r="AO16" s="130"/>
      <c r="AP16" s="130"/>
      <c r="AQ16" s="131"/>
      <c r="AR16" s="127"/>
      <c r="AS16" s="126"/>
      <c r="AT16" s="126"/>
    </row>
    <row r="17" spans="2:46" ht="15.75" thickBot="1"/>
    <row r="18" spans="2:46" ht="16.5" thickBot="1">
      <c r="B18" s="13">
        <v>41738</v>
      </c>
      <c r="C18" s="11">
        <v>2</v>
      </c>
      <c r="D18" s="15">
        <v>7.5</v>
      </c>
      <c r="E18" s="2"/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f>SUM(F18:J18)</f>
        <v>1</v>
      </c>
      <c r="L18" s="4"/>
      <c r="M18" s="113">
        <v>2.5</v>
      </c>
      <c r="N18" s="15">
        <v>0</v>
      </c>
      <c r="O18" s="4"/>
      <c r="P18" s="114">
        <f>D18-(M18+N18)</f>
        <v>5</v>
      </c>
      <c r="Q18" s="4"/>
      <c r="R18" s="7" t="s">
        <v>156</v>
      </c>
      <c r="S18" s="115">
        <v>4</v>
      </c>
      <c r="T18" s="116">
        <v>25</v>
      </c>
      <c r="U18" s="50">
        <v>248</v>
      </c>
      <c r="V18" s="4"/>
      <c r="W18" s="118">
        <v>0</v>
      </c>
      <c r="X18" s="119">
        <v>110</v>
      </c>
      <c r="Y18" s="120">
        <v>185</v>
      </c>
      <c r="Z18" s="118">
        <v>0</v>
      </c>
      <c r="AA18" s="118">
        <v>0</v>
      </c>
      <c r="AB18" s="3"/>
      <c r="AC18" s="29">
        <f>X18*S18</f>
        <v>440</v>
      </c>
      <c r="AD18" s="121">
        <v>1.54</v>
      </c>
      <c r="AE18" s="15">
        <v>0</v>
      </c>
      <c r="AF18" s="15">
        <v>0</v>
      </c>
      <c r="AG18" s="121">
        <v>13</v>
      </c>
      <c r="AH18" s="122"/>
      <c r="AI18" s="124">
        <f>AK15</f>
        <v>5895.55</v>
      </c>
      <c r="AJ18" s="125">
        <f>AC18+AD18+AE18+AF18</f>
        <v>441.54</v>
      </c>
      <c r="AK18" s="125">
        <f>AI18-AJ18</f>
        <v>5454.01</v>
      </c>
      <c r="AL18" s="3"/>
      <c r="AM18" s="29">
        <f>(X18/U18)*100</f>
        <v>44.354838709677416</v>
      </c>
      <c r="AN18" s="15" t="s">
        <v>134</v>
      </c>
      <c r="AO18" s="50">
        <f>(AD18/(AC18+AD18))*100</f>
        <v>0.34877927254608865</v>
      </c>
      <c r="AP18" s="15">
        <f>(AG18/AC18)*100</f>
        <v>2.9545454545454546</v>
      </c>
      <c r="AQ18" s="4"/>
      <c r="AR18" s="113" t="s">
        <v>52</v>
      </c>
      <c r="AS18" s="15" t="s">
        <v>52</v>
      </c>
      <c r="AT18" s="15" t="s">
        <v>52</v>
      </c>
    </row>
    <row r="19" spans="2:46" ht="16.5" thickBot="1">
      <c r="B19" s="14" t="s">
        <v>247</v>
      </c>
      <c r="C19" s="12"/>
      <c r="D19" s="12"/>
      <c r="E19" s="2"/>
      <c r="F19" s="8"/>
      <c r="G19" s="8"/>
      <c r="H19" s="8"/>
      <c r="I19" s="8"/>
      <c r="J19" s="8"/>
      <c r="K19" s="8"/>
      <c r="L19" s="4"/>
      <c r="M19" s="127"/>
      <c r="N19" s="126"/>
      <c r="O19" s="4"/>
      <c r="P19" s="149">
        <f>(D18-(K18))-M18-N18</f>
        <v>4</v>
      </c>
      <c r="Q19" s="4"/>
      <c r="R19" s="127"/>
      <c r="S19" s="129"/>
      <c r="T19" s="130"/>
      <c r="U19" s="150">
        <f>P19*T18</f>
        <v>100</v>
      </c>
      <c r="V19" s="131"/>
      <c r="W19" s="133"/>
      <c r="X19" s="134"/>
      <c r="Y19" s="135"/>
      <c r="Z19" s="133"/>
      <c r="AA19" s="133"/>
      <c r="AB19" s="16"/>
      <c r="AC19" s="136"/>
      <c r="AD19" s="137"/>
      <c r="AE19" s="130"/>
      <c r="AF19" s="130"/>
      <c r="AG19" s="130"/>
      <c r="AH19" s="131"/>
      <c r="AI19" s="140"/>
      <c r="AJ19" s="137"/>
      <c r="AK19" s="137"/>
      <c r="AL19" s="16"/>
      <c r="AM19" s="151">
        <f>(X18/U19)*100</f>
        <v>110.00000000000001</v>
      </c>
      <c r="AN19" s="130"/>
      <c r="AO19" s="130"/>
      <c r="AP19" s="130"/>
      <c r="AQ19" s="131"/>
      <c r="AR19" s="127"/>
      <c r="AS19" s="126"/>
      <c r="AT19" s="126"/>
    </row>
    <row r="20" spans="2:46" ht="15.75" thickBot="1"/>
    <row r="21" spans="2:46" ht="16.5" thickBot="1">
      <c r="B21" s="13">
        <v>41739</v>
      </c>
      <c r="C21" s="11">
        <v>1</v>
      </c>
      <c r="D21" s="15">
        <v>8</v>
      </c>
      <c r="E21" s="2"/>
      <c r="F21" s="7">
        <v>0.6</v>
      </c>
      <c r="G21" s="7">
        <v>0</v>
      </c>
      <c r="H21" s="7">
        <v>0</v>
      </c>
      <c r="I21" s="7">
        <v>0</v>
      </c>
      <c r="J21" s="7">
        <v>0</v>
      </c>
      <c r="K21" s="7">
        <f>SUM(F21:J21)</f>
        <v>0.6</v>
      </c>
      <c r="L21" s="4"/>
      <c r="M21" s="113">
        <v>0</v>
      </c>
      <c r="N21" s="15">
        <v>0</v>
      </c>
      <c r="O21" s="4"/>
      <c r="P21" s="114">
        <f>D21-(M21+N21)</f>
        <v>8</v>
      </c>
      <c r="Q21" s="4"/>
      <c r="R21" s="7" t="s">
        <v>156</v>
      </c>
      <c r="S21" s="115">
        <v>4</v>
      </c>
      <c r="T21" s="116">
        <v>25</v>
      </c>
      <c r="U21" s="50">
        <v>248</v>
      </c>
      <c r="V21" s="4"/>
      <c r="W21" s="118">
        <v>0</v>
      </c>
      <c r="X21" s="119">
        <v>130</v>
      </c>
      <c r="Y21" s="120">
        <v>185</v>
      </c>
      <c r="Z21" s="118">
        <v>0</v>
      </c>
      <c r="AA21" s="118">
        <v>8</v>
      </c>
      <c r="AB21" s="3"/>
      <c r="AC21" s="29">
        <f>X21*S21</f>
        <v>520</v>
      </c>
      <c r="AD21" s="121">
        <v>24.7</v>
      </c>
      <c r="AE21" s="15">
        <v>0</v>
      </c>
      <c r="AF21" s="15">
        <v>0</v>
      </c>
      <c r="AG21" s="121">
        <v>13</v>
      </c>
      <c r="AH21" s="122"/>
      <c r="AI21" s="124">
        <f>AK18</f>
        <v>5454.01</v>
      </c>
      <c r="AJ21" s="125">
        <f>AC21+AD21+AE21+AF21</f>
        <v>544.70000000000005</v>
      </c>
      <c r="AK21" s="125">
        <f>AI21-AJ21</f>
        <v>4909.3100000000004</v>
      </c>
      <c r="AL21" s="3"/>
      <c r="AM21" s="29">
        <f>(X21/U21)*100</f>
        <v>52.419354838709673</v>
      </c>
      <c r="AN21" s="15" t="s">
        <v>134</v>
      </c>
      <c r="AO21" s="50">
        <f>(AD21/(AC21+AD21))*100</f>
        <v>4.5346062052505962</v>
      </c>
      <c r="AP21" s="15">
        <f>(AG21/AC21)*100</f>
        <v>2.5</v>
      </c>
      <c r="AQ21" s="4"/>
      <c r="AR21" s="113" t="s">
        <v>52</v>
      </c>
      <c r="AS21" s="15" t="s">
        <v>52</v>
      </c>
      <c r="AT21" s="15" t="s">
        <v>52</v>
      </c>
    </row>
    <row r="22" spans="2:46" ht="16.5" thickBot="1">
      <c r="B22" s="14" t="s">
        <v>75</v>
      </c>
      <c r="C22" s="12"/>
      <c r="D22" s="12"/>
      <c r="E22" s="2"/>
      <c r="F22" s="8"/>
      <c r="G22" s="8"/>
      <c r="H22" s="8"/>
      <c r="I22" s="8"/>
      <c r="J22" s="8"/>
      <c r="K22" s="8"/>
      <c r="L22" s="4"/>
      <c r="M22" s="127"/>
      <c r="N22" s="126"/>
      <c r="O22" s="4"/>
      <c r="P22" s="149">
        <f>(D21-(K21))-M21-N21</f>
        <v>7.4</v>
      </c>
      <c r="Q22" s="4"/>
      <c r="R22" s="127"/>
      <c r="S22" s="129"/>
      <c r="T22" s="130"/>
      <c r="U22" s="150">
        <f>P22*T21</f>
        <v>185</v>
      </c>
      <c r="V22" s="131"/>
      <c r="W22" s="133"/>
      <c r="X22" s="134"/>
      <c r="Y22" s="135"/>
      <c r="Z22" s="133"/>
      <c r="AA22" s="133"/>
      <c r="AB22" s="16"/>
      <c r="AC22" s="136"/>
      <c r="AD22" s="137"/>
      <c r="AE22" s="130"/>
      <c r="AF22" s="130"/>
      <c r="AG22" s="130"/>
      <c r="AH22" s="131"/>
      <c r="AI22" s="140"/>
      <c r="AJ22" s="137"/>
      <c r="AK22" s="137"/>
      <c r="AL22" s="16"/>
      <c r="AM22" s="151">
        <f>(X21/U22)*100</f>
        <v>70.270270270270274</v>
      </c>
      <c r="AN22" s="130"/>
      <c r="AO22" s="130"/>
      <c r="AP22" s="130"/>
      <c r="AQ22" s="131"/>
      <c r="AR22" s="127"/>
      <c r="AS22" s="126"/>
      <c r="AT22" s="126"/>
    </row>
    <row r="23" spans="2:46" ht="15.75" thickBot="1"/>
    <row r="24" spans="2:46" ht="16.5" thickBot="1">
      <c r="B24" s="13">
        <v>41739</v>
      </c>
      <c r="C24" s="11">
        <v>2</v>
      </c>
      <c r="D24" s="15">
        <v>7.5</v>
      </c>
      <c r="E24" s="2"/>
      <c r="F24" s="7">
        <v>0.5</v>
      </c>
      <c r="G24" s="7">
        <v>0</v>
      </c>
      <c r="H24" s="7">
        <v>0</v>
      </c>
      <c r="I24" s="7">
        <v>0</v>
      </c>
      <c r="J24" s="7">
        <v>0</v>
      </c>
      <c r="K24" s="7">
        <f>SUM(F24:J24)</f>
        <v>0.5</v>
      </c>
      <c r="L24" s="4"/>
      <c r="M24" s="113">
        <v>2.5</v>
      </c>
      <c r="N24" s="15">
        <v>0</v>
      </c>
      <c r="O24" s="4"/>
      <c r="P24" s="114">
        <f>D24-(M24+N24)</f>
        <v>5</v>
      </c>
      <c r="Q24" s="4"/>
      <c r="R24" s="7" t="s">
        <v>156</v>
      </c>
      <c r="S24" s="115">
        <v>4</v>
      </c>
      <c r="T24" s="116">
        <v>25</v>
      </c>
      <c r="U24" s="50">
        <v>248</v>
      </c>
      <c r="V24" s="4"/>
      <c r="W24" s="118">
        <v>0</v>
      </c>
      <c r="X24" s="119">
        <v>110</v>
      </c>
      <c r="Y24" s="120">
        <v>185</v>
      </c>
      <c r="Z24" s="118">
        <v>0</v>
      </c>
      <c r="AA24" s="118">
        <v>1</v>
      </c>
      <c r="AB24" s="3"/>
      <c r="AC24" s="29">
        <f>X24*S24</f>
        <v>440</v>
      </c>
      <c r="AD24" s="121">
        <v>1.6</v>
      </c>
      <c r="AE24" s="15">
        <v>0</v>
      </c>
      <c r="AF24" s="15">
        <v>0</v>
      </c>
      <c r="AG24" s="121">
        <v>13</v>
      </c>
      <c r="AH24" s="122"/>
      <c r="AI24" s="124">
        <f>AK21</f>
        <v>4909.3100000000004</v>
      </c>
      <c r="AJ24" s="125">
        <f>AC24+AD24+AE24+AF24</f>
        <v>441.6</v>
      </c>
      <c r="AK24" s="125">
        <f>AI24-AJ24</f>
        <v>4467.71</v>
      </c>
      <c r="AL24" s="3"/>
      <c r="AM24" s="29">
        <f>(X24/U24)*100</f>
        <v>44.354838709677416</v>
      </c>
      <c r="AN24" s="15" t="s">
        <v>134</v>
      </c>
      <c r="AO24" s="50">
        <f>(AD24/(AC24+AD24))*100</f>
        <v>0.36231884057971014</v>
      </c>
      <c r="AP24" s="15">
        <f>(AG24/AC24)*100</f>
        <v>2.9545454545454546</v>
      </c>
      <c r="AQ24" s="4"/>
      <c r="AR24" s="113" t="s">
        <v>52</v>
      </c>
      <c r="AS24" s="15" t="s">
        <v>52</v>
      </c>
      <c r="AT24" s="15" t="s">
        <v>52</v>
      </c>
    </row>
    <row r="25" spans="2:46" ht="16.5" thickBot="1">
      <c r="B25" s="14" t="s">
        <v>247</v>
      </c>
      <c r="C25" s="12"/>
      <c r="D25" s="12"/>
      <c r="E25" s="2"/>
      <c r="F25" s="8"/>
      <c r="G25" s="8"/>
      <c r="H25" s="8"/>
      <c r="I25" s="8"/>
      <c r="J25" s="8"/>
      <c r="K25" s="8"/>
      <c r="L25" s="4"/>
      <c r="M25" s="127"/>
      <c r="N25" s="126"/>
      <c r="O25" s="4"/>
      <c r="P25" s="149">
        <f>(D24-(K24))-M24-N24</f>
        <v>4.5</v>
      </c>
      <c r="Q25" s="4"/>
      <c r="R25" s="127"/>
      <c r="S25" s="129"/>
      <c r="T25" s="130"/>
      <c r="U25" s="150">
        <f>P25*T24</f>
        <v>112.5</v>
      </c>
      <c r="V25" s="131"/>
      <c r="W25" s="133"/>
      <c r="X25" s="134"/>
      <c r="Y25" s="135"/>
      <c r="Z25" s="133"/>
      <c r="AA25" s="133"/>
      <c r="AB25" s="16"/>
      <c r="AC25" s="136"/>
      <c r="AD25" s="137"/>
      <c r="AE25" s="130"/>
      <c r="AF25" s="130"/>
      <c r="AG25" s="130"/>
      <c r="AH25" s="131"/>
      <c r="AI25" s="140"/>
      <c r="AJ25" s="137"/>
      <c r="AK25" s="137"/>
      <c r="AL25" s="16"/>
      <c r="AM25" s="151">
        <f>(X24/U25)*100</f>
        <v>97.777777777777771</v>
      </c>
      <c r="AN25" s="130"/>
      <c r="AO25" s="130"/>
      <c r="AP25" s="130"/>
      <c r="AQ25" s="131"/>
      <c r="AR25" s="127"/>
      <c r="AS25" s="126"/>
      <c r="AT25" s="126"/>
    </row>
    <row r="26" spans="2:46" ht="15.75" thickBot="1"/>
    <row r="27" spans="2:46" ht="16.5" thickBot="1">
      <c r="B27" s="13">
        <v>41740</v>
      </c>
      <c r="C27" s="11">
        <v>1</v>
      </c>
      <c r="D27" s="15">
        <v>8</v>
      </c>
      <c r="E27" s="2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f>SUM(F27:J27)</f>
        <v>0</v>
      </c>
      <c r="L27" s="4"/>
      <c r="M27" s="113">
        <v>0</v>
      </c>
      <c r="N27" s="15">
        <v>0</v>
      </c>
      <c r="O27" s="4"/>
      <c r="P27" s="114">
        <f>D27-(M27+N27)</f>
        <v>8</v>
      </c>
      <c r="Q27" s="4"/>
      <c r="R27" s="7" t="s">
        <v>156</v>
      </c>
      <c r="S27" s="115">
        <v>4</v>
      </c>
      <c r="T27" s="116">
        <v>25</v>
      </c>
      <c r="U27" s="50">
        <v>248</v>
      </c>
      <c r="V27" s="4"/>
      <c r="W27" s="118">
        <v>0</v>
      </c>
      <c r="X27" s="119">
        <v>171</v>
      </c>
      <c r="Y27" s="120">
        <v>185</v>
      </c>
      <c r="Z27" s="118">
        <v>0</v>
      </c>
      <c r="AA27" s="118">
        <v>1</v>
      </c>
      <c r="AB27" s="3"/>
      <c r="AC27" s="29">
        <f>X27*S27</f>
        <v>684</v>
      </c>
      <c r="AD27" s="121">
        <v>4</v>
      </c>
      <c r="AE27" s="15">
        <v>3.95</v>
      </c>
      <c r="AF27" s="15">
        <v>0</v>
      </c>
      <c r="AG27" s="121">
        <v>13</v>
      </c>
      <c r="AH27" s="122"/>
      <c r="AI27" s="124">
        <f>AK24</f>
        <v>4467.71</v>
      </c>
      <c r="AJ27" s="125">
        <f>AC27+AD27+AE27+AF27</f>
        <v>691.95</v>
      </c>
      <c r="AK27" s="125">
        <f>AI27-AJ27</f>
        <v>3775.76</v>
      </c>
      <c r="AL27" s="3"/>
      <c r="AM27" s="29">
        <f>(X27/U27)*100</f>
        <v>68.951612903225808</v>
      </c>
      <c r="AN27" s="15" t="s">
        <v>134</v>
      </c>
      <c r="AO27" s="50">
        <f>(AD27/(AC27+AD27))*100</f>
        <v>0.58139534883720934</v>
      </c>
      <c r="AP27" s="15">
        <f>(AG27/AC27)*100</f>
        <v>1.9005847953216373</v>
      </c>
      <c r="AQ27" s="4"/>
      <c r="AR27" s="113" t="s">
        <v>52</v>
      </c>
      <c r="AS27" s="15" t="s">
        <v>52</v>
      </c>
      <c r="AT27" s="15" t="s">
        <v>52</v>
      </c>
    </row>
    <row r="28" spans="2:46" ht="16.5" thickBot="1">
      <c r="B28" s="14" t="s">
        <v>75</v>
      </c>
      <c r="C28" s="12"/>
      <c r="D28" s="12"/>
      <c r="E28" s="2"/>
      <c r="F28" s="8"/>
      <c r="G28" s="8"/>
      <c r="H28" s="8"/>
      <c r="I28" s="8"/>
      <c r="J28" s="8"/>
      <c r="K28" s="8"/>
      <c r="L28" s="4"/>
      <c r="M28" s="127"/>
      <c r="N28" s="126"/>
      <c r="O28" s="4"/>
      <c r="P28" s="149">
        <f>(D27-(K27))-M27-N27</f>
        <v>8</v>
      </c>
      <c r="Q28" s="4"/>
      <c r="R28" s="127"/>
      <c r="S28" s="129"/>
      <c r="T28" s="130"/>
      <c r="U28" s="150">
        <f>P28*T27</f>
        <v>200</v>
      </c>
      <c r="V28" s="131"/>
      <c r="W28" s="133"/>
      <c r="X28" s="134"/>
      <c r="Y28" s="135"/>
      <c r="Z28" s="133"/>
      <c r="AA28" s="133"/>
      <c r="AB28" s="16"/>
      <c r="AC28" s="136"/>
      <c r="AD28" s="137"/>
      <c r="AE28" s="130"/>
      <c r="AF28" s="130"/>
      <c r="AG28" s="130"/>
      <c r="AH28" s="131"/>
      <c r="AI28" s="140"/>
      <c r="AJ28" s="137"/>
      <c r="AK28" s="137"/>
      <c r="AL28" s="16"/>
      <c r="AM28" s="151">
        <f>(X27/U28)*100</f>
        <v>85.5</v>
      </c>
      <c r="AN28" s="130"/>
      <c r="AO28" s="130"/>
      <c r="AP28" s="130"/>
      <c r="AQ28" s="131"/>
      <c r="AR28" s="127"/>
      <c r="AS28" s="126"/>
      <c r="AT28" s="126"/>
    </row>
    <row r="29" spans="2:46" ht="15.75" thickBot="1"/>
    <row r="30" spans="2:46" ht="16.5" thickBot="1">
      <c r="B30" s="13">
        <v>41740</v>
      </c>
      <c r="C30" s="11">
        <v>2</v>
      </c>
      <c r="D30" s="15">
        <v>7.5</v>
      </c>
      <c r="E30" s="2"/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f>SUM(F30:J30)</f>
        <v>0</v>
      </c>
      <c r="L30" s="4"/>
      <c r="M30" s="113">
        <v>2.5</v>
      </c>
      <c r="N30" s="15">
        <v>0</v>
      </c>
      <c r="O30" s="4"/>
      <c r="P30" s="114">
        <f>D30-(M30+N30)</f>
        <v>5</v>
      </c>
      <c r="Q30" s="4"/>
      <c r="R30" s="7" t="s">
        <v>156</v>
      </c>
      <c r="S30" s="115">
        <v>4</v>
      </c>
      <c r="T30" s="116">
        <v>25</v>
      </c>
      <c r="U30" s="50">
        <v>248</v>
      </c>
      <c r="V30" s="4"/>
      <c r="W30" s="118">
        <v>0</v>
      </c>
      <c r="X30" s="119">
        <v>144</v>
      </c>
      <c r="Y30" s="120">
        <v>185</v>
      </c>
      <c r="Z30" s="118">
        <v>0</v>
      </c>
      <c r="AA30" s="118">
        <v>0</v>
      </c>
      <c r="AB30" s="3"/>
      <c r="AC30" s="29">
        <f>X30*S30</f>
        <v>576</v>
      </c>
      <c r="AD30" s="121">
        <v>0</v>
      </c>
      <c r="AE30" s="15">
        <v>2.0150000000000001</v>
      </c>
      <c r="AF30" s="15">
        <v>0</v>
      </c>
      <c r="AG30" s="121">
        <v>13</v>
      </c>
      <c r="AH30" s="122"/>
      <c r="AI30" s="124">
        <f>AK27</f>
        <v>3775.76</v>
      </c>
      <c r="AJ30" s="125">
        <f>AC30+AD30+AE30+AF30</f>
        <v>578.01499999999999</v>
      </c>
      <c r="AK30" s="125">
        <f>AI30-AJ30</f>
        <v>3197.7450000000003</v>
      </c>
      <c r="AL30" s="3"/>
      <c r="AM30" s="29">
        <f>(X30/U30)*100</f>
        <v>58.064516129032263</v>
      </c>
      <c r="AN30" s="15" t="s">
        <v>134</v>
      </c>
      <c r="AO30" s="50">
        <f>(AD30/(AC30+AD30))*100</f>
        <v>0</v>
      </c>
      <c r="AP30" s="15">
        <f>(AG30/AC30)*100</f>
        <v>2.2569444444444442</v>
      </c>
      <c r="AQ30" s="4"/>
      <c r="AR30" s="113" t="s">
        <v>52</v>
      </c>
      <c r="AS30" s="15" t="s">
        <v>52</v>
      </c>
      <c r="AT30" s="15" t="s">
        <v>52</v>
      </c>
    </row>
    <row r="31" spans="2:46" ht="16.5" thickBot="1">
      <c r="B31" s="14" t="s">
        <v>247</v>
      </c>
      <c r="C31" s="12"/>
      <c r="D31" s="12"/>
      <c r="E31" s="2"/>
      <c r="F31" s="8"/>
      <c r="G31" s="8"/>
      <c r="H31" s="8"/>
      <c r="I31" s="8"/>
      <c r="J31" s="8"/>
      <c r="K31" s="8"/>
      <c r="L31" s="4"/>
      <c r="M31" s="127"/>
      <c r="N31" s="126"/>
      <c r="O31" s="4"/>
      <c r="P31" s="149">
        <f>(D30-(K30))-M30-N30</f>
        <v>5</v>
      </c>
      <c r="Q31" s="4"/>
      <c r="R31" s="127"/>
      <c r="S31" s="129"/>
      <c r="T31" s="130"/>
      <c r="U31" s="150">
        <f>P31*T30</f>
        <v>125</v>
      </c>
      <c r="V31" s="131"/>
      <c r="W31" s="133"/>
      <c r="X31" s="134"/>
      <c r="Y31" s="135"/>
      <c r="Z31" s="133"/>
      <c r="AA31" s="133"/>
      <c r="AB31" s="16"/>
      <c r="AC31" s="136"/>
      <c r="AD31" s="137"/>
      <c r="AE31" s="130"/>
      <c r="AF31" s="130"/>
      <c r="AG31" s="130"/>
      <c r="AH31" s="131"/>
      <c r="AI31" s="140"/>
      <c r="AJ31" s="137"/>
      <c r="AK31" s="137"/>
      <c r="AL31" s="16"/>
      <c r="AM31" s="151">
        <f>(X30/U31)*100</f>
        <v>115.19999999999999</v>
      </c>
      <c r="AN31" s="130"/>
      <c r="AO31" s="130"/>
      <c r="AP31" s="130"/>
      <c r="AQ31" s="131"/>
      <c r="AR31" s="127"/>
      <c r="AS31" s="126"/>
      <c r="AT31" s="126"/>
    </row>
    <row r="32" spans="2:46" ht="15.75" thickBot="1"/>
    <row r="33" spans="2:46" ht="16.5" thickBot="1">
      <c r="B33" s="13">
        <v>41741</v>
      </c>
      <c r="C33" s="11">
        <v>1</v>
      </c>
      <c r="D33" s="15">
        <v>8</v>
      </c>
      <c r="E33" s="2"/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>SUM(F33:J33)</f>
        <v>0</v>
      </c>
      <c r="L33" s="4"/>
      <c r="M33" s="113">
        <v>0</v>
      </c>
      <c r="N33" s="15">
        <v>0</v>
      </c>
      <c r="O33" s="4"/>
      <c r="P33" s="114">
        <f>D33-(M33+N33)</f>
        <v>8</v>
      </c>
      <c r="Q33" s="4"/>
      <c r="R33" s="7" t="s">
        <v>156</v>
      </c>
      <c r="S33" s="115">
        <v>4</v>
      </c>
      <c r="T33" s="116">
        <v>25</v>
      </c>
      <c r="U33" s="50">
        <v>248</v>
      </c>
      <c r="V33" s="4"/>
      <c r="W33" s="118">
        <v>0</v>
      </c>
      <c r="X33" s="119">
        <v>200</v>
      </c>
      <c r="Y33" s="120">
        <v>185</v>
      </c>
      <c r="Z33" s="118">
        <v>0</v>
      </c>
      <c r="AA33" s="118">
        <v>0</v>
      </c>
      <c r="AB33" s="3"/>
      <c r="AC33" s="29">
        <f>X33*S33</f>
        <v>800</v>
      </c>
      <c r="AD33" s="121">
        <v>0</v>
      </c>
      <c r="AE33" s="15">
        <v>3.95</v>
      </c>
      <c r="AF33" s="15">
        <v>0</v>
      </c>
      <c r="AG33" s="121">
        <v>13</v>
      </c>
      <c r="AH33" s="122"/>
      <c r="AI33" s="124">
        <f>AK30</f>
        <v>3197.7450000000003</v>
      </c>
      <c r="AJ33" s="125">
        <f>AC33+AD33+AE33+AF33</f>
        <v>803.95</v>
      </c>
      <c r="AK33" s="125">
        <f>AI33-AJ33</f>
        <v>2393.7950000000001</v>
      </c>
      <c r="AL33" s="3"/>
      <c r="AM33" s="29">
        <f>(X33/U33)*100</f>
        <v>80.645161290322577</v>
      </c>
      <c r="AN33" s="15" t="s">
        <v>134</v>
      </c>
      <c r="AO33" s="50">
        <f>(AD33/(AC33+AD33))*100</f>
        <v>0</v>
      </c>
      <c r="AP33" s="15">
        <f>(AG33/AC33)*100</f>
        <v>1.625</v>
      </c>
      <c r="AQ33" s="4"/>
      <c r="AR33" s="113" t="s">
        <v>52</v>
      </c>
      <c r="AS33" s="15" t="s">
        <v>52</v>
      </c>
      <c r="AT33" s="15" t="s">
        <v>52</v>
      </c>
    </row>
    <row r="34" spans="2:46" ht="16.5" thickBot="1">
      <c r="B34" s="14" t="s">
        <v>248</v>
      </c>
      <c r="C34" s="12"/>
      <c r="D34" s="12"/>
      <c r="E34" s="2"/>
      <c r="F34" s="8"/>
      <c r="G34" s="8"/>
      <c r="H34" s="8"/>
      <c r="I34" s="8"/>
      <c r="J34" s="8"/>
      <c r="K34" s="8"/>
      <c r="L34" s="4"/>
      <c r="M34" s="127"/>
      <c r="N34" s="126"/>
      <c r="O34" s="4"/>
      <c r="P34" s="149">
        <f>(D33-(K33))-M33-N33</f>
        <v>8</v>
      </c>
      <c r="Q34" s="4"/>
      <c r="R34" s="127"/>
      <c r="S34" s="129"/>
      <c r="T34" s="130"/>
      <c r="U34" s="150">
        <f>P34*T33</f>
        <v>200</v>
      </c>
      <c r="V34" s="131"/>
      <c r="W34" s="133"/>
      <c r="X34" s="134"/>
      <c r="Y34" s="135"/>
      <c r="Z34" s="133"/>
      <c r="AA34" s="133"/>
      <c r="AB34" s="16"/>
      <c r="AC34" s="136"/>
      <c r="AD34" s="137"/>
      <c r="AE34" s="130"/>
      <c r="AF34" s="130"/>
      <c r="AG34" s="130"/>
      <c r="AH34" s="131"/>
      <c r="AI34" s="140"/>
      <c r="AJ34" s="137"/>
      <c r="AK34" s="137"/>
      <c r="AL34" s="16"/>
      <c r="AM34" s="151">
        <f>(X33/U34)*100</f>
        <v>100</v>
      </c>
      <c r="AN34" s="130"/>
      <c r="AO34" s="130"/>
      <c r="AP34" s="130"/>
      <c r="AQ34" s="131"/>
      <c r="AR34" s="127"/>
      <c r="AS34" s="126"/>
      <c r="AT34" s="126"/>
    </row>
    <row r="35" spans="2:46" ht="15.75" thickBot="1"/>
    <row r="36" spans="2:46" ht="16.5" thickBot="1">
      <c r="B36" s="13">
        <v>41741</v>
      </c>
      <c r="C36" s="11">
        <v>2</v>
      </c>
      <c r="D36" s="15">
        <v>7.5</v>
      </c>
      <c r="E36" s="2"/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>SUM(F36:J36)</f>
        <v>0</v>
      </c>
      <c r="L36" s="4"/>
      <c r="M36" s="113">
        <v>2.5</v>
      </c>
      <c r="N36" s="15">
        <v>0</v>
      </c>
      <c r="O36" s="4"/>
      <c r="P36" s="114">
        <f>D36-(M36+N36)</f>
        <v>5</v>
      </c>
      <c r="Q36" s="4"/>
      <c r="R36" s="7" t="s">
        <v>156</v>
      </c>
      <c r="S36" s="115">
        <v>4</v>
      </c>
      <c r="T36" s="116">
        <v>25</v>
      </c>
      <c r="U36" s="50">
        <v>248</v>
      </c>
      <c r="V36" s="4"/>
      <c r="W36" s="118">
        <v>0</v>
      </c>
      <c r="X36" s="119">
        <v>166</v>
      </c>
      <c r="Y36" s="120">
        <v>185</v>
      </c>
      <c r="Z36" s="118">
        <v>0</v>
      </c>
      <c r="AA36" s="118">
        <v>0</v>
      </c>
      <c r="AB36" s="3"/>
      <c r="AC36" s="29">
        <f>X36*S36</f>
        <v>664</v>
      </c>
      <c r="AD36" s="121">
        <v>0</v>
      </c>
      <c r="AE36" s="15">
        <v>2.0150000000000001</v>
      </c>
      <c r="AF36" s="15">
        <v>0</v>
      </c>
      <c r="AG36" s="121">
        <v>13</v>
      </c>
      <c r="AH36" s="122"/>
      <c r="AI36" s="124">
        <f>AK33</f>
        <v>2393.7950000000001</v>
      </c>
      <c r="AJ36" s="125">
        <f>AC36+AD36+AE36+AF36</f>
        <v>666.01499999999999</v>
      </c>
      <c r="AK36" s="125">
        <f>AI36-AJ36</f>
        <v>1727.7800000000002</v>
      </c>
      <c r="AL36" s="3"/>
      <c r="AM36" s="29">
        <f>(X36/U36)*100</f>
        <v>66.935483870967744</v>
      </c>
      <c r="AN36" s="15" t="s">
        <v>134</v>
      </c>
      <c r="AO36" s="50">
        <f>(AD36/(AC36+AD36))*100</f>
        <v>0</v>
      </c>
      <c r="AP36" s="15">
        <f>(AG36/AC36)*100</f>
        <v>1.957831325301205</v>
      </c>
      <c r="AQ36" s="4"/>
      <c r="AR36" s="113" t="s">
        <v>52</v>
      </c>
      <c r="AS36" s="15" t="s">
        <v>52</v>
      </c>
      <c r="AT36" s="15" t="s">
        <v>52</v>
      </c>
    </row>
    <row r="37" spans="2:46" ht="16.5" thickBot="1">
      <c r="B37" s="14" t="s">
        <v>247</v>
      </c>
      <c r="C37" s="12"/>
      <c r="D37" s="12"/>
      <c r="E37" s="2"/>
      <c r="F37" s="8"/>
      <c r="G37" s="8"/>
      <c r="H37" s="8"/>
      <c r="I37" s="8"/>
      <c r="J37" s="8"/>
      <c r="K37" s="8"/>
      <c r="L37" s="4"/>
      <c r="M37" s="127"/>
      <c r="N37" s="126"/>
      <c r="O37" s="4"/>
      <c r="P37" s="149">
        <f>(D36-(K36))-M36-N36</f>
        <v>5</v>
      </c>
      <c r="Q37" s="4"/>
      <c r="R37" s="127"/>
      <c r="S37" s="129"/>
      <c r="T37" s="130"/>
      <c r="U37" s="150">
        <f>P37*T36</f>
        <v>125</v>
      </c>
      <c r="V37" s="131"/>
      <c r="W37" s="133"/>
      <c r="X37" s="134"/>
      <c r="Y37" s="135"/>
      <c r="Z37" s="133"/>
      <c r="AA37" s="133"/>
      <c r="AB37" s="16"/>
      <c r="AC37" s="136"/>
      <c r="AD37" s="137"/>
      <c r="AE37" s="130"/>
      <c r="AF37" s="130"/>
      <c r="AG37" s="130"/>
      <c r="AH37" s="131"/>
      <c r="AI37" s="140"/>
      <c r="AJ37" s="137"/>
      <c r="AK37" s="137"/>
      <c r="AL37" s="16"/>
      <c r="AM37" s="151">
        <f>(X36/U37)*100</f>
        <v>132.80000000000001</v>
      </c>
      <c r="AN37" s="130"/>
      <c r="AO37" s="130"/>
      <c r="AP37" s="130"/>
      <c r="AQ37" s="131"/>
      <c r="AR37" s="127"/>
      <c r="AS37" s="126"/>
      <c r="AT37" s="126"/>
    </row>
    <row r="38" spans="2:46" ht="15.75" thickBot="1"/>
    <row r="39" spans="2:46" ht="16.5" thickBot="1">
      <c r="B39" s="13">
        <v>41743</v>
      </c>
      <c r="C39" s="11">
        <v>1</v>
      </c>
      <c r="D39" s="15">
        <v>3</v>
      </c>
      <c r="E39" s="2"/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f>SUM(F39:J39)</f>
        <v>0</v>
      </c>
      <c r="L39" s="4"/>
      <c r="M39" s="113">
        <v>0</v>
      </c>
      <c r="N39" s="15">
        <v>0</v>
      </c>
      <c r="O39" s="4"/>
      <c r="P39" s="114">
        <f>D39-(M39+N39)</f>
        <v>3</v>
      </c>
      <c r="Q39" s="4"/>
      <c r="R39" s="7" t="s">
        <v>156</v>
      </c>
      <c r="S39" s="115">
        <v>4</v>
      </c>
      <c r="T39" s="116">
        <v>25</v>
      </c>
      <c r="U39" s="50">
        <v>248</v>
      </c>
      <c r="V39" s="4"/>
      <c r="W39" s="118">
        <v>0</v>
      </c>
      <c r="X39" s="119">
        <v>46</v>
      </c>
      <c r="Y39" s="120">
        <v>185</v>
      </c>
      <c r="Z39" s="118">
        <v>0</v>
      </c>
      <c r="AA39" s="118">
        <v>1</v>
      </c>
      <c r="AB39" s="3"/>
      <c r="AC39" s="29">
        <f>X39*S39</f>
        <v>184</v>
      </c>
      <c r="AD39" s="121">
        <v>4</v>
      </c>
      <c r="AE39" s="15">
        <v>3.95</v>
      </c>
      <c r="AF39" s="15">
        <v>0</v>
      </c>
      <c r="AG39" s="121">
        <v>13</v>
      </c>
      <c r="AH39" s="122"/>
      <c r="AI39" s="124">
        <f>AK36</f>
        <v>1727.7800000000002</v>
      </c>
      <c r="AJ39" s="125">
        <f>AC39+AD39+AE39+AF39</f>
        <v>191.95</v>
      </c>
      <c r="AK39" s="125">
        <f>AI39-AJ39</f>
        <v>1535.8300000000002</v>
      </c>
      <c r="AL39" s="3"/>
      <c r="AM39" s="29">
        <f>(X39/U39)*100</f>
        <v>18.548387096774192</v>
      </c>
      <c r="AN39" s="15" t="s">
        <v>134</v>
      </c>
      <c r="AO39" s="50">
        <f>(AD39/(AC39+AD39))*100</f>
        <v>2.1276595744680851</v>
      </c>
      <c r="AP39" s="15">
        <f>(AG39/AC39)*100</f>
        <v>7.0652173913043477</v>
      </c>
      <c r="AQ39" s="4"/>
      <c r="AR39" s="113" t="s">
        <v>52</v>
      </c>
      <c r="AS39" s="15" t="s">
        <v>52</v>
      </c>
      <c r="AT39" s="15" t="s">
        <v>52</v>
      </c>
    </row>
    <row r="40" spans="2:46" ht="16.5" thickBot="1">
      <c r="B40" s="14" t="s">
        <v>249</v>
      </c>
      <c r="C40" s="12"/>
      <c r="D40" s="12"/>
      <c r="E40" s="2"/>
      <c r="F40" s="8"/>
      <c r="G40" s="8"/>
      <c r="H40" s="8"/>
      <c r="I40" s="8"/>
      <c r="J40" s="8"/>
      <c r="K40" s="8"/>
      <c r="L40" s="4"/>
      <c r="M40" s="127"/>
      <c r="N40" s="126"/>
      <c r="O40" s="4"/>
      <c r="P40" s="149">
        <f>(D39-(K39))-M39-N39</f>
        <v>3</v>
      </c>
      <c r="Q40" s="4"/>
      <c r="R40" s="127"/>
      <c r="S40" s="129"/>
      <c r="T40" s="130"/>
      <c r="U40" s="150">
        <f>P40*T39</f>
        <v>75</v>
      </c>
      <c r="V40" s="131"/>
      <c r="W40" s="133"/>
      <c r="X40" s="134"/>
      <c r="Y40" s="135"/>
      <c r="Z40" s="133"/>
      <c r="AA40" s="133"/>
      <c r="AB40" s="16"/>
      <c r="AC40" s="136"/>
      <c r="AD40" s="137"/>
      <c r="AE40" s="130"/>
      <c r="AF40" s="130"/>
      <c r="AG40" s="130"/>
      <c r="AH40" s="131"/>
      <c r="AI40" s="140"/>
      <c r="AJ40" s="137"/>
      <c r="AK40" s="137"/>
      <c r="AL40" s="16"/>
      <c r="AM40" s="151">
        <f>(X39/U40)*100</f>
        <v>61.333333333333329</v>
      </c>
      <c r="AN40" s="130"/>
      <c r="AO40" s="130"/>
      <c r="AP40" s="130"/>
      <c r="AQ40" s="131"/>
      <c r="AR40" s="127"/>
      <c r="AS40" s="126"/>
      <c r="AT40" s="126"/>
    </row>
    <row r="41" spans="2:46" ht="15.75" thickBot="1"/>
    <row r="42" spans="2:46" ht="16.5" thickBot="1">
      <c r="B42" s="13">
        <v>41743</v>
      </c>
      <c r="C42" s="11">
        <v>2</v>
      </c>
      <c r="D42" s="15">
        <v>7.5</v>
      </c>
      <c r="E42" s="2"/>
      <c r="F42" s="7">
        <v>2</v>
      </c>
      <c r="G42" s="7">
        <v>0</v>
      </c>
      <c r="H42" s="7">
        <v>0</v>
      </c>
      <c r="I42" s="7">
        <v>0</v>
      </c>
      <c r="J42" s="7">
        <v>0</v>
      </c>
      <c r="K42" s="7">
        <f>SUM(F42:J42)</f>
        <v>2</v>
      </c>
      <c r="L42" s="4"/>
      <c r="M42" s="113">
        <v>2.5</v>
      </c>
      <c r="N42" s="15">
        <v>0</v>
      </c>
      <c r="O42" s="4"/>
      <c r="P42" s="114">
        <f>D42-(M42+N42)</f>
        <v>5</v>
      </c>
      <c r="Q42" s="4"/>
      <c r="R42" s="7" t="s">
        <v>156</v>
      </c>
      <c r="S42" s="115">
        <v>4</v>
      </c>
      <c r="T42" s="116">
        <v>25</v>
      </c>
      <c r="U42" s="50">
        <v>248</v>
      </c>
      <c r="V42" s="4"/>
      <c r="W42" s="118">
        <v>0</v>
      </c>
      <c r="X42" s="119">
        <v>56</v>
      </c>
      <c r="Y42" s="120">
        <v>185</v>
      </c>
      <c r="Z42" s="118">
        <v>0</v>
      </c>
      <c r="AA42" s="118">
        <v>0</v>
      </c>
      <c r="AB42" s="3"/>
      <c r="AC42" s="29">
        <f>X42*S42</f>
        <v>224</v>
      </c>
      <c r="AD42" s="121">
        <v>0</v>
      </c>
      <c r="AE42" s="15">
        <v>2.0150000000000001</v>
      </c>
      <c r="AF42" s="15">
        <v>0</v>
      </c>
      <c r="AG42" s="121">
        <v>13</v>
      </c>
      <c r="AH42" s="122"/>
      <c r="AI42" s="124">
        <f>AK39</f>
        <v>1535.8300000000002</v>
      </c>
      <c r="AJ42" s="125">
        <f>AC42+AD42+AE42+AF42</f>
        <v>226.01499999999999</v>
      </c>
      <c r="AK42" s="125">
        <f>AI42-AJ42</f>
        <v>1309.8150000000001</v>
      </c>
      <c r="AL42" s="3"/>
      <c r="AM42" s="29">
        <f>(X42/U42)*100</f>
        <v>22.58064516129032</v>
      </c>
      <c r="AN42" s="15" t="s">
        <v>134</v>
      </c>
      <c r="AO42" s="50">
        <f>(AD42/(AC42+AD42))*100</f>
        <v>0</v>
      </c>
      <c r="AP42" s="15">
        <f>(AG42/AC42)*100</f>
        <v>5.8035714285714288</v>
      </c>
      <c r="AQ42" s="4"/>
      <c r="AR42" s="113" t="s">
        <v>52</v>
      </c>
      <c r="AS42" s="15" t="s">
        <v>52</v>
      </c>
      <c r="AT42" s="15" t="s">
        <v>52</v>
      </c>
    </row>
    <row r="43" spans="2:46" ht="16.5" thickBot="1">
      <c r="B43" s="14" t="s">
        <v>250</v>
      </c>
      <c r="C43" s="12"/>
      <c r="D43" s="12"/>
      <c r="E43" s="2"/>
      <c r="F43" s="8"/>
      <c r="G43" s="8"/>
      <c r="H43" s="8"/>
      <c r="I43" s="8"/>
      <c r="J43" s="8"/>
      <c r="K43" s="8"/>
      <c r="L43" s="4"/>
      <c r="M43" s="127"/>
      <c r="N43" s="126"/>
      <c r="O43" s="4"/>
      <c r="P43" s="149">
        <f>(D42-(K42))-M42-N42</f>
        <v>3</v>
      </c>
      <c r="Q43" s="4"/>
      <c r="R43" s="127"/>
      <c r="S43" s="129"/>
      <c r="T43" s="130"/>
      <c r="U43" s="150">
        <f>P43*T42</f>
        <v>75</v>
      </c>
      <c r="V43" s="131"/>
      <c r="W43" s="133"/>
      <c r="X43" s="134"/>
      <c r="Y43" s="135"/>
      <c r="Z43" s="133"/>
      <c r="AA43" s="133"/>
      <c r="AB43" s="16"/>
      <c r="AC43" s="136"/>
      <c r="AD43" s="137"/>
      <c r="AE43" s="130"/>
      <c r="AF43" s="130"/>
      <c r="AG43" s="130"/>
      <c r="AH43" s="131"/>
      <c r="AI43" s="140"/>
      <c r="AJ43" s="137"/>
      <c r="AK43" s="137"/>
      <c r="AL43" s="16"/>
      <c r="AM43" s="151">
        <f>(X42/U43)*100</f>
        <v>74.666666666666671</v>
      </c>
      <c r="AN43" s="130"/>
      <c r="AO43" s="130"/>
      <c r="AP43" s="130"/>
      <c r="AQ43" s="131"/>
      <c r="AR43" s="127"/>
      <c r="AS43" s="126"/>
      <c r="AT43" s="126"/>
    </row>
    <row r="44" spans="2:46" ht="15.75" thickBot="1"/>
    <row r="45" spans="2:46" ht="16.5" thickBot="1">
      <c r="B45" s="13">
        <v>41754</v>
      </c>
      <c r="C45" s="11">
        <v>1</v>
      </c>
      <c r="D45" s="15">
        <v>8</v>
      </c>
      <c r="E45" s="2"/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f>SUM(F45:J45)</f>
        <v>1</v>
      </c>
      <c r="L45" s="4"/>
      <c r="M45" s="113">
        <v>0</v>
      </c>
      <c r="N45" s="15">
        <v>0</v>
      </c>
      <c r="O45" s="4"/>
      <c r="P45" s="114">
        <f>D45-(M45+N45)</f>
        <v>8</v>
      </c>
      <c r="Q45" s="4"/>
      <c r="R45" s="7" t="s">
        <v>156</v>
      </c>
      <c r="S45" s="115">
        <v>4</v>
      </c>
      <c r="T45" s="116">
        <v>25</v>
      </c>
      <c r="U45" s="50">
        <v>248</v>
      </c>
      <c r="V45" s="4"/>
      <c r="W45" s="118">
        <v>0</v>
      </c>
      <c r="X45" s="119">
        <v>96</v>
      </c>
      <c r="Y45" s="120">
        <v>185</v>
      </c>
      <c r="Z45" s="118">
        <v>3</v>
      </c>
      <c r="AA45" s="118">
        <v>3</v>
      </c>
      <c r="AB45" s="3"/>
      <c r="AC45" s="29">
        <f>X45*S45</f>
        <v>384</v>
      </c>
      <c r="AD45" s="121">
        <v>12.83</v>
      </c>
      <c r="AE45" s="15">
        <v>3.95</v>
      </c>
      <c r="AF45" s="15">
        <v>0</v>
      </c>
      <c r="AG45" s="121">
        <v>13</v>
      </c>
      <c r="AH45" s="122"/>
      <c r="AI45" s="124">
        <f>AK42</f>
        <v>1309.8150000000001</v>
      </c>
      <c r="AJ45" s="125">
        <f>AC45+AD45+AE45+AF45</f>
        <v>400.78</v>
      </c>
      <c r="AK45" s="125">
        <f>AI45-AJ45</f>
        <v>909.03500000000008</v>
      </c>
      <c r="AL45" s="3"/>
      <c r="AM45" s="29">
        <f>(X45/U45)*100</f>
        <v>38.70967741935484</v>
      </c>
      <c r="AN45" s="15" t="s">
        <v>134</v>
      </c>
      <c r="AO45" s="50">
        <f>(AD45/(AC45+AD45))*100</f>
        <v>3.2331224957790492</v>
      </c>
      <c r="AP45" s="15">
        <f>(AG45/AC45)*100</f>
        <v>3.3854166666666665</v>
      </c>
      <c r="AQ45" s="4"/>
      <c r="AR45" s="113" t="s">
        <v>52</v>
      </c>
      <c r="AS45" s="15" t="s">
        <v>52</v>
      </c>
      <c r="AT45" s="15" t="s">
        <v>52</v>
      </c>
    </row>
    <row r="46" spans="2:46" ht="16.5" thickBot="1">
      <c r="B46" s="14" t="s">
        <v>154</v>
      </c>
      <c r="C46" s="12"/>
      <c r="D46" s="12"/>
      <c r="E46" s="2"/>
      <c r="F46" s="8"/>
      <c r="G46" s="8"/>
      <c r="H46" s="8"/>
      <c r="I46" s="8"/>
      <c r="J46" s="8"/>
      <c r="K46" s="8"/>
      <c r="L46" s="4"/>
      <c r="M46" s="127"/>
      <c r="N46" s="126"/>
      <c r="O46" s="4"/>
      <c r="P46" s="149">
        <f>(D45-(K45))-M45-N45</f>
        <v>7</v>
      </c>
      <c r="Q46" s="4"/>
      <c r="R46" s="127"/>
      <c r="S46" s="129"/>
      <c r="T46" s="130"/>
      <c r="U46" s="150">
        <f>P46*T45</f>
        <v>175</v>
      </c>
      <c r="V46" s="131"/>
      <c r="W46" s="133"/>
      <c r="X46" s="134"/>
      <c r="Y46" s="135"/>
      <c r="Z46" s="133"/>
      <c r="AA46" s="133"/>
      <c r="AB46" s="16"/>
      <c r="AC46" s="136"/>
      <c r="AD46" s="137"/>
      <c r="AE46" s="130"/>
      <c r="AF46" s="130"/>
      <c r="AG46" s="130"/>
      <c r="AH46" s="131"/>
      <c r="AI46" s="140"/>
      <c r="AJ46" s="137"/>
      <c r="AK46" s="137"/>
      <c r="AL46" s="16"/>
      <c r="AM46" s="151">
        <f>(X45/U46)*100</f>
        <v>54.857142857142861</v>
      </c>
      <c r="AN46" s="130"/>
      <c r="AO46" s="130"/>
      <c r="AP46" s="130"/>
      <c r="AQ46" s="131"/>
      <c r="AR46" s="127"/>
      <c r="AS46" s="126"/>
      <c r="AT46" s="126"/>
    </row>
    <row r="47" spans="2:46" ht="15.75" thickBot="1"/>
    <row r="48" spans="2:46" ht="16.5" thickBot="1">
      <c r="B48" s="13">
        <v>41757</v>
      </c>
      <c r="C48" s="11">
        <v>1</v>
      </c>
      <c r="D48" s="15">
        <v>8</v>
      </c>
      <c r="E48" s="2"/>
      <c r="F48" s="7">
        <v>5</v>
      </c>
      <c r="G48" s="7">
        <v>0</v>
      </c>
      <c r="H48" s="7">
        <v>0</v>
      </c>
      <c r="I48" s="7">
        <v>0</v>
      </c>
      <c r="J48" s="7">
        <v>0</v>
      </c>
      <c r="K48" s="7">
        <f>SUM(F48:J48)</f>
        <v>5</v>
      </c>
      <c r="L48" s="4"/>
      <c r="M48" s="113">
        <v>0</v>
      </c>
      <c r="N48" s="15">
        <v>0</v>
      </c>
      <c r="O48" s="4"/>
      <c r="P48" s="114">
        <f>D48-(M48+N48)</f>
        <v>8</v>
      </c>
      <c r="Q48" s="4"/>
      <c r="R48" s="7" t="s">
        <v>156</v>
      </c>
      <c r="S48" s="115">
        <v>4</v>
      </c>
      <c r="T48" s="116">
        <v>25</v>
      </c>
      <c r="U48" s="50">
        <v>248</v>
      </c>
      <c r="V48" s="4"/>
      <c r="W48" s="118">
        <v>0</v>
      </c>
      <c r="X48" s="119">
        <v>75</v>
      </c>
      <c r="Y48" s="120">
        <v>185</v>
      </c>
      <c r="Z48" s="118">
        <v>0</v>
      </c>
      <c r="AA48" s="118">
        <v>0</v>
      </c>
      <c r="AB48" s="3"/>
      <c r="AC48" s="29">
        <f>X48*S48</f>
        <v>300</v>
      </c>
      <c r="AD48" s="121">
        <v>0</v>
      </c>
      <c r="AE48" s="15">
        <v>3.95</v>
      </c>
      <c r="AF48" s="15">
        <v>0</v>
      </c>
      <c r="AG48" s="121">
        <v>13</v>
      </c>
      <c r="AH48" s="122"/>
      <c r="AI48" s="124">
        <f>AK45</f>
        <v>909.03500000000008</v>
      </c>
      <c r="AJ48" s="125">
        <f>AC48+AD48+AE48+AF48</f>
        <v>303.95</v>
      </c>
      <c r="AK48" s="125">
        <f>AI48-AJ48</f>
        <v>605.08500000000004</v>
      </c>
      <c r="AL48" s="3"/>
      <c r="AM48" s="29">
        <f>(X48/U48)*100</f>
        <v>30.241935483870968</v>
      </c>
      <c r="AN48" s="15" t="s">
        <v>134</v>
      </c>
      <c r="AO48" s="50">
        <f>(AD48/(AC48+AD48))*100</f>
        <v>0</v>
      </c>
      <c r="AP48" s="15">
        <f>(AG48/AC48)*100</f>
        <v>4.3333333333333339</v>
      </c>
      <c r="AQ48" s="4"/>
      <c r="AR48" s="113" t="s">
        <v>52</v>
      </c>
      <c r="AS48" s="15" t="s">
        <v>52</v>
      </c>
      <c r="AT48" s="15" t="s">
        <v>52</v>
      </c>
    </row>
    <row r="49" spans="1:46" ht="16.5" thickBot="1">
      <c r="B49" s="14" t="s">
        <v>247</v>
      </c>
      <c r="C49" s="12"/>
      <c r="D49" s="12"/>
      <c r="E49" s="2"/>
      <c r="F49" s="8"/>
      <c r="G49" s="8"/>
      <c r="H49" s="8"/>
      <c r="I49" s="8"/>
      <c r="J49" s="8"/>
      <c r="K49" s="8"/>
      <c r="L49" s="4"/>
      <c r="M49" s="127"/>
      <c r="N49" s="126"/>
      <c r="O49" s="4"/>
      <c r="P49" s="149">
        <f>(D48-(K48))-M48-N48</f>
        <v>3</v>
      </c>
      <c r="Q49" s="4"/>
      <c r="R49" s="127"/>
      <c r="S49" s="129"/>
      <c r="T49" s="130"/>
      <c r="U49" s="150">
        <f>P49*T48</f>
        <v>75</v>
      </c>
      <c r="V49" s="131"/>
      <c r="W49" s="133"/>
      <c r="X49" s="134"/>
      <c r="Y49" s="135"/>
      <c r="Z49" s="133"/>
      <c r="AA49" s="133"/>
      <c r="AB49" s="16"/>
      <c r="AC49" s="136"/>
      <c r="AD49" s="137"/>
      <c r="AE49" s="130"/>
      <c r="AF49" s="130"/>
      <c r="AG49" s="130"/>
      <c r="AH49" s="131"/>
      <c r="AI49" s="140"/>
      <c r="AJ49" s="137"/>
      <c r="AK49" s="137"/>
      <c r="AL49" s="16"/>
      <c r="AM49" s="151">
        <f>(X48/U49)*100</f>
        <v>100</v>
      </c>
      <c r="AN49" s="130"/>
      <c r="AO49" s="130"/>
      <c r="AP49" s="130"/>
      <c r="AQ49" s="131"/>
      <c r="AR49" s="127"/>
      <c r="AS49" s="126"/>
      <c r="AT49" s="126"/>
    </row>
    <row r="50" spans="1:46" ht="15.75" thickBot="1"/>
    <row r="51" spans="1:46" ht="16.5" thickBot="1">
      <c r="B51" s="13">
        <v>41758</v>
      </c>
      <c r="C51" s="11">
        <v>1</v>
      </c>
      <c r="D51" s="15">
        <v>8</v>
      </c>
      <c r="E51" s="2"/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f>SUM(F51:J51)</f>
        <v>1</v>
      </c>
      <c r="L51" s="4"/>
      <c r="M51" s="113">
        <v>0</v>
      </c>
      <c r="N51" s="15">
        <v>0</v>
      </c>
      <c r="O51" s="4"/>
      <c r="P51" s="114">
        <f>D51-(M51+N51)</f>
        <v>8</v>
      </c>
      <c r="Q51" s="4"/>
      <c r="R51" s="7" t="s">
        <v>156</v>
      </c>
      <c r="S51" s="115">
        <v>4</v>
      </c>
      <c r="T51" s="116">
        <v>25</v>
      </c>
      <c r="U51" s="50">
        <v>248</v>
      </c>
      <c r="V51" s="4"/>
      <c r="W51" s="118">
        <v>0</v>
      </c>
      <c r="X51" s="119">
        <v>160</v>
      </c>
      <c r="Y51" s="120">
        <v>185</v>
      </c>
      <c r="Z51" s="118">
        <v>0</v>
      </c>
      <c r="AA51" s="118">
        <v>0</v>
      </c>
      <c r="AB51" s="3"/>
      <c r="AC51" s="29">
        <f>X51*S51</f>
        <v>640</v>
      </c>
      <c r="AD51" s="121">
        <v>16</v>
      </c>
      <c r="AE51" s="15">
        <v>22.04</v>
      </c>
      <c r="AF51" s="15">
        <v>0</v>
      </c>
      <c r="AG51" s="121">
        <v>13</v>
      </c>
      <c r="AH51" s="122"/>
      <c r="AI51" s="124">
        <f>AK48</f>
        <v>605.08500000000004</v>
      </c>
      <c r="AJ51" s="125">
        <f>AC51+AD51+AE51+AF51</f>
        <v>678.04</v>
      </c>
      <c r="AK51" s="125">
        <f>AI51-AJ51</f>
        <v>-72.954999999999927</v>
      </c>
      <c r="AL51" s="3"/>
      <c r="AM51" s="29">
        <f>(X51/U51)*100</f>
        <v>64.516129032258064</v>
      </c>
      <c r="AN51" s="15" t="s">
        <v>134</v>
      </c>
      <c r="AO51" s="50">
        <f>(AD51/(AC51+AD51))*100</f>
        <v>2.4390243902439024</v>
      </c>
      <c r="AP51" s="15">
        <f>(AG51/AC51)*100</f>
        <v>2.03125</v>
      </c>
      <c r="AQ51" s="4"/>
      <c r="AR51" s="113" t="s">
        <v>52</v>
      </c>
      <c r="AS51" s="15" t="s">
        <v>52</v>
      </c>
      <c r="AT51" s="15" t="s">
        <v>52</v>
      </c>
    </row>
    <row r="52" spans="1:46" ht="16.5" thickBot="1">
      <c r="B52" s="14" t="s">
        <v>247</v>
      </c>
      <c r="C52" s="12"/>
      <c r="D52" s="12"/>
      <c r="E52" s="2"/>
      <c r="F52" s="8"/>
      <c r="G52" s="8"/>
      <c r="H52" s="8"/>
      <c r="I52" s="8"/>
      <c r="J52" s="8"/>
      <c r="K52" s="8"/>
      <c r="L52" s="4"/>
      <c r="M52" s="127"/>
      <c r="N52" s="126"/>
      <c r="O52" s="4"/>
      <c r="P52" s="149">
        <f>(D51-(K51))-M51-N51</f>
        <v>7</v>
      </c>
      <c r="Q52" s="4"/>
      <c r="R52" s="127"/>
      <c r="S52" s="129"/>
      <c r="T52" s="130"/>
      <c r="U52" s="150">
        <f>P52*T51</f>
        <v>175</v>
      </c>
      <c r="V52" s="131"/>
      <c r="W52" s="133"/>
      <c r="X52" s="134"/>
      <c r="Y52" s="135"/>
      <c r="Z52" s="133"/>
      <c r="AA52" s="133"/>
      <c r="AB52" s="16"/>
      <c r="AC52" s="136"/>
      <c r="AD52" s="137"/>
      <c r="AE52" s="130"/>
      <c r="AF52" s="130"/>
      <c r="AG52" s="130"/>
      <c r="AH52" s="131"/>
      <c r="AI52" s="140"/>
      <c r="AJ52" s="137"/>
      <c r="AK52" s="137"/>
      <c r="AL52" s="16"/>
      <c r="AM52" s="151">
        <f>(X51/U52)*100</f>
        <v>91.428571428571431</v>
      </c>
      <c r="AN52" s="130"/>
      <c r="AO52" s="130"/>
      <c r="AP52" s="130"/>
      <c r="AQ52" s="131"/>
      <c r="AR52" s="127"/>
      <c r="AS52" s="126"/>
      <c r="AT52" s="126"/>
    </row>
    <row r="53" spans="1:46" ht="15.75" thickBot="1"/>
    <row r="54" spans="1:46" ht="16.5" customHeight="1">
      <c r="B54" s="29" t="s">
        <v>32</v>
      </c>
      <c r="C54" s="30" t="s">
        <v>1</v>
      </c>
      <c r="D54" s="31" t="s">
        <v>1</v>
      </c>
      <c r="E54" s="54"/>
      <c r="F54" s="609" t="s">
        <v>12</v>
      </c>
      <c r="G54" s="610"/>
      <c r="H54" s="610"/>
      <c r="I54" s="610"/>
      <c r="J54" s="610"/>
      <c r="K54" s="611"/>
      <c r="L54" s="15"/>
      <c r="M54" s="612" t="s">
        <v>33</v>
      </c>
      <c r="N54" s="613"/>
      <c r="O54" s="15"/>
      <c r="P54" s="50" t="s">
        <v>10</v>
      </c>
      <c r="Q54" s="54"/>
      <c r="R54" s="50" t="s">
        <v>122</v>
      </c>
      <c r="S54" s="453"/>
      <c r="T54" s="50" t="s">
        <v>29</v>
      </c>
      <c r="U54" s="55" t="s">
        <v>14</v>
      </c>
      <c r="V54" s="54" t="s">
        <v>9</v>
      </c>
      <c r="W54" s="456" t="s">
        <v>198</v>
      </c>
      <c r="X54" s="100" t="s">
        <v>14</v>
      </c>
      <c r="Y54" s="56"/>
      <c r="Z54" s="457" t="s">
        <v>113</v>
      </c>
      <c r="AA54" s="101" t="s">
        <v>43</v>
      </c>
      <c r="AB54" s="54"/>
      <c r="AC54" s="57" t="s">
        <v>38</v>
      </c>
      <c r="AD54" s="58"/>
      <c r="AE54" s="59"/>
      <c r="AF54" s="60"/>
      <c r="AG54" s="50" t="s">
        <v>11</v>
      </c>
      <c r="AH54" s="54"/>
      <c r="AI54" s="614" t="s">
        <v>39</v>
      </c>
      <c r="AJ54" s="615"/>
      <c r="AK54" s="616"/>
      <c r="AL54" s="54"/>
      <c r="AM54" s="102" t="s">
        <v>22</v>
      </c>
      <c r="AN54" s="55" t="s">
        <v>22</v>
      </c>
      <c r="AO54" s="50" t="s">
        <v>20</v>
      </c>
      <c r="AP54" s="50" t="s">
        <v>20</v>
      </c>
      <c r="AQ54" s="54"/>
      <c r="AR54" s="15" t="s">
        <v>22</v>
      </c>
      <c r="AS54" s="15" t="s">
        <v>9</v>
      </c>
      <c r="AT54" s="61" t="s">
        <v>9</v>
      </c>
    </row>
    <row r="55" spans="1:46" ht="16.5" customHeight="1" thickBot="1">
      <c r="B55" s="32" t="s">
        <v>9</v>
      </c>
      <c r="C55" s="25" t="s">
        <v>9</v>
      </c>
      <c r="D55" s="33" t="s">
        <v>10</v>
      </c>
      <c r="E55" s="3"/>
      <c r="F55" s="37" t="s">
        <v>3</v>
      </c>
      <c r="G55" s="37" t="s">
        <v>4</v>
      </c>
      <c r="H55" s="37" t="s">
        <v>5</v>
      </c>
      <c r="I55" s="37" t="s">
        <v>6</v>
      </c>
      <c r="J55" s="37" t="s">
        <v>8</v>
      </c>
      <c r="K55" s="37" t="s">
        <v>11</v>
      </c>
      <c r="L55" s="2"/>
      <c r="M55" s="38" t="s">
        <v>10</v>
      </c>
      <c r="N55" s="39" t="s">
        <v>116</v>
      </c>
      <c r="O55" s="1"/>
      <c r="P55" s="25" t="s">
        <v>2</v>
      </c>
      <c r="Q55" s="3"/>
      <c r="R55" s="25" t="s">
        <v>125</v>
      </c>
      <c r="S55" s="25" t="s">
        <v>34</v>
      </c>
      <c r="T55" s="25" t="s">
        <v>46</v>
      </c>
      <c r="U55" s="41" t="s">
        <v>16</v>
      </c>
      <c r="V55" s="3" t="s">
        <v>9</v>
      </c>
      <c r="W55" s="454"/>
      <c r="X55" s="103" t="s">
        <v>11</v>
      </c>
      <c r="Y55" s="6"/>
      <c r="Z55" s="455"/>
      <c r="AA55" s="104" t="s">
        <v>129</v>
      </c>
      <c r="AB55" s="3"/>
      <c r="AC55" s="24" t="s">
        <v>23</v>
      </c>
      <c r="AD55" s="46" t="s">
        <v>18</v>
      </c>
      <c r="AE55" s="24" t="s">
        <v>25</v>
      </c>
      <c r="AF55" s="24" t="s">
        <v>26</v>
      </c>
      <c r="AG55" s="25" t="s">
        <v>30</v>
      </c>
      <c r="AH55" s="16"/>
      <c r="AI55" s="26" t="s">
        <v>130</v>
      </c>
      <c r="AJ55" s="105" t="s">
        <v>253</v>
      </c>
      <c r="AK55" s="28"/>
      <c r="AL55" s="3"/>
      <c r="AM55" s="106" t="s">
        <v>14</v>
      </c>
      <c r="AN55" s="41" t="s">
        <v>14</v>
      </c>
      <c r="AO55" s="25" t="s">
        <v>27</v>
      </c>
      <c r="AP55" s="25" t="s">
        <v>28</v>
      </c>
      <c r="AQ55" s="3"/>
      <c r="AR55" s="2" t="s">
        <v>14</v>
      </c>
      <c r="AS55" s="2" t="s">
        <v>27</v>
      </c>
      <c r="AT55" s="62" t="s">
        <v>28</v>
      </c>
    </row>
    <row r="56" spans="1:46" ht="15.75" thickBot="1">
      <c r="B56" s="34"/>
      <c r="C56" s="35"/>
      <c r="D56" s="36" t="s">
        <v>9</v>
      </c>
      <c r="E56" s="52"/>
      <c r="F56" s="63"/>
      <c r="G56" s="63"/>
      <c r="H56" s="63"/>
      <c r="I56" s="63" t="s">
        <v>7</v>
      </c>
      <c r="J56" s="63"/>
      <c r="K56" s="63"/>
      <c r="L56" s="12"/>
      <c r="M56" s="51" t="s">
        <v>15</v>
      </c>
      <c r="N56" s="63" t="s">
        <v>132</v>
      </c>
      <c r="O56" s="12"/>
      <c r="P56" s="35" t="s">
        <v>9</v>
      </c>
      <c r="Q56" s="52"/>
      <c r="R56" s="35"/>
      <c r="S56" s="35"/>
      <c r="T56" s="35" t="s">
        <v>13</v>
      </c>
      <c r="U56" s="64" t="s">
        <v>17</v>
      </c>
      <c r="V56" s="52"/>
      <c r="W56" s="42" t="s">
        <v>19</v>
      </c>
      <c r="X56" s="65"/>
      <c r="Y56" s="52"/>
      <c r="Z56" s="43" t="s">
        <v>19</v>
      </c>
      <c r="AA56" s="44" t="s">
        <v>19</v>
      </c>
      <c r="AB56" s="66"/>
      <c r="AC56" s="35" t="s">
        <v>24</v>
      </c>
      <c r="AD56" s="67" t="s">
        <v>24</v>
      </c>
      <c r="AE56" s="35" t="s">
        <v>24</v>
      </c>
      <c r="AF56" s="35" t="s">
        <v>24</v>
      </c>
      <c r="AG56" s="35" t="s">
        <v>24</v>
      </c>
      <c r="AH56" s="52"/>
      <c r="AI56" s="71" t="s">
        <v>36</v>
      </c>
      <c r="AJ56" s="69" t="s">
        <v>35</v>
      </c>
      <c r="AK56" s="70" t="s">
        <v>37</v>
      </c>
      <c r="AL56" s="52"/>
      <c r="AM56" s="112" t="s">
        <v>20</v>
      </c>
      <c r="AN56" s="64" t="s">
        <v>20</v>
      </c>
      <c r="AO56" s="35"/>
      <c r="AP56" s="35"/>
      <c r="AQ56" s="52"/>
      <c r="AR56" s="72">
        <v>1</v>
      </c>
      <c r="AS56" s="73">
        <v>0</v>
      </c>
      <c r="AT56" s="53" t="s">
        <v>31</v>
      </c>
    </row>
    <row r="57" spans="1:46" ht="16.5" thickBot="1">
      <c r="B57" s="13">
        <v>41759</v>
      </c>
      <c r="C57" s="11">
        <v>1</v>
      </c>
      <c r="D57" s="15">
        <v>8</v>
      </c>
      <c r="E57" s="2"/>
      <c r="F57" s="7">
        <v>5</v>
      </c>
      <c r="G57" s="7">
        <v>0</v>
      </c>
      <c r="H57" s="7">
        <v>0</v>
      </c>
      <c r="I57" s="7">
        <v>0</v>
      </c>
      <c r="J57" s="7">
        <v>0</v>
      </c>
      <c r="K57" s="7">
        <f>SUM(F57:J57)</f>
        <v>5</v>
      </c>
      <c r="L57" s="4"/>
      <c r="M57" s="113">
        <v>0</v>
      </c>
      <c r="N57" s="15">
        <v>0</v>
      </c>
      <c r="O57" s="4"/>
      <c r="P57" s="114">
        <f>D57-(M57+N57)</f>
        <v>8</v>
      </c>
      <c r="Q57" s="4"/>
      <c r="R57" s="7" t="s">
        <v>156</v>
      </c>
      <c r="S57" s="115">
        <v>4</v>
      </c>
      <c r="T57" s="116">
        <v>25</v>
      </c>
      <c r="U57" s="50">
        <v>248</v>
      </c>
      <c r="V57" s="4"/>
      <c r="W57" s="118">
        <v>0</v>
      </c>
      <c r="X57" s="119">
        <v>75</v>
      </c>
      <c r="Y57" s="120">
        <v>185</v>
      </c>
      <c r="Z57" s="118">
        <v>0</v>
      </c>
      <c r="AA57" s="118">
        <v>2</v>
      </c>
      <c r="AB57" s="3"/>
      <c r="AC57" s="29">
        <f>X57*S57</f>
        <v>300</v>
      </c>
      <c r="AD57" s="121">
        <v>8</v>
      </c>
      <c r="AE57" s="15">
        <v>0</v>
      </c>
      <c r="AF57" s="15">
        <v>0</v>
      </c>
      <c r="AG57" s="121">
        <v>13</v>
      </c>
      <c r="AH57" s="122"/>
      <c r="AI57" s="124">
        <v>3047</v>
      </c>
      <c r="AJ57" s="125">
        <f>AC57+AD57+AE57+AF57</f>
        <v>308</v>
      </c>
      <c r="AK57" s="125">
        <f>AI57-AJ57</f>
        <v>2739</v>
      </c>
      <c r="AL57" s="3"/>
      <c r="AM57" s="29">
        <f>(X57/U57)*100</f>
        <v>30.241935483870968</v>
      </c>
      <c r="AN57" s="15" t="s">
        <v>134</v>
      </c>
      <c r="AO57" s="50">
        <f>(AD57/(AC57+AD57))*100</f>
        <v>2.5974025974025974</v>
      </c>
      <c r="AP57" s="15">
        <f>(AG57/AC57)*100</f>
        <v>4.3333333333333339</v>
      </c>
      <c r="AQ57" s="4"/>
      <c r="AR57" s="113" t="s">
        <v>52</v>
      </c>
      <c r="AS57" s="15" t="s">
        <v>52</v>
      </c>
      <c r="AT57" s="15" t="s">
        <v>52</v>
      </c>
    </row>
    <row r="58" spans="1:46" ht="16.5" thickBot="1">
      <c r="B58" s="14" t="s">
        <v>247</v>
      </c>
      <c r="C58" s="12"/>
      <c r="D58" s="12"/>
      <c r="E58" s="2"/>
      <c r="F58" s="8"/>
      <c r="G58" s="8"/>
      <c r="H58" s="8"/>
      <c r="I58" s="8"/>
      <c r="J58" s="8"/>
      <c r="K58" s="8"/>
      <c r="L58" s="4"/>
      <c r="M58" s="127"/>
      <c r="N58" s="126"/>
      <c r="O58" s="4"/>
      <c r="P58" s="149">
        <f>(D57-(K57))-M57-N57</f>
        <v>3</v>
      </c>
      <c r="Q58" s="4"/>
      <c r="R58" s="127"/>
      <c r="S58" s="129"/>
      <c r="T58" s="130"/>
      <c r="U58" s="150">
        <f>P58*T57</f>
        <v>75</v>
      </c>
      <c r="V58" s="131"/>
      <c r="W58" s="133"/>
      <c r="X58" s="134"/>
      <c r="Y58" s="135"/>
      <c r="Z58" s="133"/>
      <c r="AA58" s="133"/>
      <c r="AB58" s="16"/>
      <c r="AC58" s="136"/>
      <c r="AD58" s="137"/>
      <c r="AE58" s="130"/>
      <c r="AF58" s="130"/>
      <c r="AG58" s="130"/>
      <c r="AH58" s="131"/>
      <c r="AI58" s="140"/>
      <c r="AJ58" s="137"/>
      <c r="AK58" s="137"/>
      <c r="AL58" s="16"/>
      <c r="AM58" s="151">
        <f>(X57/U58)*100</f>
        <v>100</v>
      </c>
      <c r="AN58" s="130"/>
      <c r="AO58" s="130"/>
      <c r="AP58" s="130"/>
      <c r="AQ58" s="131"/>
      <c r="AR58" s="127"/>
      <c r="AS58" s="126"/>
      <c r="AT58" s="126"/>
    </row>
    <row r="60" spans="1:46" ht="15.75" thickBot="1">
      <c r="B60" t="s">
        <v>251</v>
      </c>
    </row>
    <row r="61" spans="1:46" ht="16.5" customHeight="1">
      <c r="A61" s="267"/>
      <c r="B61" s="223" t="s">
        <v>32</v>
      </c>
      <c r="C61" s="224" t="s">
        <v>1</v>
      </c>
      <c r="D61" s="225" t="s">
        <v>1</v>
      </c>
      <c r="E61" s="226"/>
      <c r="F61" s="664" t="s">
        <v>12</v>
      </c>
      <c r="G61" s="665"/>
      <c r="H61" s="665"/>
      <c r="I61" s="665"/>
      <c r="J61" s="665"/>
      <c r="K61" s="666"/>
      <c r="L61" s="168"/>
      <c r="M61" s="667" t="s">
        <v>33</v>
      </c>
      <c r="N61" s="668"/>
      <c r="O61" s="168"/>
      <c r="P61" s="168" t="s">
        <v>10</v>
      </c>
      <c r="Q61" s="226"/>
      <c r="R61" s="168" t="s">
        <v>122</v>
      </c>
      <c r="S61" s="460"/>
      <c r="T61" s="168" t="s">
        <v>29</v>
      </c>
      <c r="U61" s="168" t="s">
        <v>14</v>
      </c>
      <c r="V61" s="226" t="s">
        <v>9</v>
      </c>
      <c r="W61" s="462" t="s">
        <v>198</v>
      </c>
      <c r="X61" s="227" t="s">
        <v>14</v>
      </c>
      <c r="Y61" s="461"/>
      <c r="Z61" s="462" t="s">
        <v>113</v>
      </c>
      <c r="AA61" s="229" t="s">
        <v>43</v>
      </c>
      <c r="AB61" s="226"/>
      <c r="AC61" s="230" t="s">
        <v>38</v>
      </c>
      <c r="AD61" s="231"/>
      <c r="AE61" s="226"/>
      <c r="AF61" s="232"/>
      <c r="AG61" s="168" t="s">
        <v>11</v>
      </c>
      <c r="AH61" s="226"/>
      <c r="AI61" s="658" t="s">
        <v>39</v>
      </c>
      <c r="AJ61" s="659"/>
      <c r="AK61" s="660"/>
      <c r="AL61" s="226"/>
      <c r="AM61" s="168" t="s">
        <v>22</v>
      </c>
      <c r="AN61" s="168" t="s">
        <v>22</v>
      </c>
      <c r="AO61" s="168" t="s">
        <v>20</v>
      </c>
      <c r="AP61" s="168" t="s">
        <v>20</v>
      </c>
      <c r="AQ61" s="226"/>
      <c r="AR61" s="168" t="s">
        <v>22</v>
      </c>
      <c r="AS61" s="168" t="s">
        <v>9</v>
      </c>
      <c r="AT61" s="233" t="s">
        <v>9</v>
      </c>
    </row>
    <row r="62" spans="1:46" ht="16.5" customHeight="1" thickBot="1">
      <c r="A62" s="267"/>
      <c r="B62" s="234" t="s">
        <v>9</v>
      </c>
      <c r="C62" s="189" t="s">
        <v>9</v>
      </c>
      <c r="D62" s="235" t="s">
        <v>10</v>
      </c>
      <c r="E62" s="236"/>
      <c r="F62" s="237" t="s">
        <v>3</v>
      </c>
      <c r="G62" s="237" t="s">
        <v>4</v>
      </c>
      <c r="H62" s="237" t="s">
        <v>5</v>
      </c>
      <c r="I62" s="237" t="s">
        <v>6</v>
      </c>
      <c r="J62" s="237" t="s">
        <v>8</v>
      </c>
      <c r="K62" s="237" t="s">
        <v>11</v>
      </c>
      <c r="L62" s="189"/>
      <c r="M62" s="238" t="s">
        <v>10</v>
      </c>
      <c r="N62" s="239" t="s">
        <v>116</v>
      </c>
      <c r="O62" s="189"/>
      <c r="P62" s="189" t="s">
        <v>2</v>
      </c>
      <c r="Q62" s="236"/>
      <c r="R62" s="189" t="s">
        <v>125</v>
      </c>
      <c r="S62" s="189" t="s">
        <v>34</v>
      </c>
      <c r="T62" s="189" t="s">
        <v>46</v>
      </c>
      <c r="U62" s="189" t="s">
        <v>16</v>
      </c>
      <c r="V62" s="236" t="s">
        <v>9</v>
      </c>
      <c r="W62" s="459"/>
      <c r="X62" s="238" t="s">
        <v>11</v>
      </c>
      <c r="Y62" s="458"/>
      <c r="Z62" s="459"/>
      <c r="AA62" s="183" t="s">
        <v>129</v>
      </c>
      <c r="AB62" s="236"/>
      <c r="AC62" s="242" t="s">
        <v>23</v>
      </c>
      <c r="AD62" s="243" t="s">
        <v>18</v>
      </c>
      <c r="AE62" s="242" t="s">
        <v>25</v>
      </c>
      <c r="AF62" s="242" t="s">
        <v>26</v>
      </c>
      <c r="AG62" s="189" t="s">
        <v>30</v>
      </c>
      <c r="AH62" s="236"/>
      <c r="AI62" s="244" t="s">
        <v>130</v>
      </c>
      <c r="AJ62" s="236" t="s">
        <v>246</v>
      </c>
      <c r="AK62" s="240"/>
      <c r="AL62" s="236"/>
      <c r="AM62" s="189" t="s">
        <v>14</v>
      </c>
      <c r="AN62" s="189" t="s">
        <v>14</v>
      </c>
      <c r="AO62" s="189" t="s">
        <v>27</v>
      </c>
      <c r="AP62" s="189" t="s">
        <v>28</v>
      </c>
      <c r="AQ62" s="236"/>
      <c r="AR62" s="189" t="s">
        <v>14</v>
      </c>
      <c r="AS62" s="189" t="s">
        <v>27</v>
      </c>
      <c r="AT62" s="235" t="s">
        <v>28</v>
      </c>
    </row>
    <row r="63" spans="1:46" ht="15.75" thickBot="1">
      <c r="A63" s="267"/>
      <c r="B63" s="245"/>
      <c r="C63" s="213"/>
      <c r="D63" s="246" t="s">
        <v>9</v>
      </c>
      <c r="E63" s="247"/>
      <c r="F63" s="248"/>
      <c r="G63" s="248"/>
      <c r="H63" s="248"/>
      <c r="I63" s="248" t="s">
        <v>7</v>
      </c>
      <c r="J63" s="248"/>
      <c r="K63" s="248"/>
      <c r="L63" s="213"/>
      <c r="M63" s="249" t="s">
        <v>15</v>
      </c>
      <c r="N63" s="248" t="s">
        <v>132</v>
      </c>
      <c r="O63" s="213"/>
      <c r="P63" s="213" t="s">
        <v>9</v>
      </c>
      <c r="Q63" s="247"/>
      <c r="R63" s="213"/>
      <c r="S63" s="213"/>
      <c r="T63" s="213" t="s">
        <v>13</v>
      </c>
      <c r="U63" s="213" t="s">
        <v>17</v>
      </c>
      <c r="V63" s="247"/>
      <c r="W63" s="252" t="s">
        <v>19</v>
      </c>
      <c r="X63" s="250"/>
      <c r="Y63" s="247"/>
      <c r="Z63" s="255" t="s">
        <v>19</v>
      </c>
      <c r="AA63" s="256" t="s">
        <v>19</v>
      </c>
      <c r="AB63" s="247"/>
      <c r="AC63" s="213" t="s">
        <v>24</v>
      </c>
      <c r="AD63" s="257" t="s">
        <v>24</v>
      </c>
      <c r="AE63" s="213" t="s">
        <v>24</v>
      </c>
      <c r="AF63" s="213" t="s">
        <v>24</v>
      </c>
      <c r="AG63" s="213" t="s">
        <v>24</v>
      </c>
      <c r="AH63" s="247"/>
      <c r="AI63" s="258" t="s">
        <v>36</v>
      </c>
      <c r="AJ63" s="259" t="s">
        <v>35</v>
      </c>
      <c r="AK63" s="251" t="s">
        <v>37</v>
      </c>
      <c r="AL63" s="247"/>
      <c r="AM63" s="213" t="s">
        <v>20</v>
      </c>
      <c r="AN63" s="213" t="s">
        <v>20</v>
      </c>
      <c r="AO63" s="213"/>
      <c r="AP63" s="213"/>
      <c r="AQ63" s="247"/>
      <c r="AR63" s="260">
        <v>1</v>
      </c>
      <c r="AS63" s="261">
        <v>0</v>
      </c>
      <c r="AT63" s="246" t="s">
        <v>31</v>
      </c>
    </row>
    <row r="65" spans="6:33">
      <c r="F65">
        <f t="shared" ref="F65:K65" si="0">SUM(F12:F52)+F57</f>
        <v>24.1</v>
      </c>
      <c r="G65">
        <f t="shared" si="0"/>
        <v>0</v>
      </c>
      <c r="H65">
        <f t="shared" si="0"/>
        <v>0</v>
      </c>
      <c r="I65">
        <f t="shared" si="0"/>
        <v>0</v>
      </c>
      <c r="J65">
        <f t="shared" si="0"/>
        <v>0</v>
      </c>
      <c r="K65">
        <f t="shared" si="0"/>
        <v>24.1</v>
      </c>
      <c r="M65">
        <f>SUM(M12:M52)+M57</f>
        <v>12.5</v>
      </c>
      <c r="N65">
        <f>SUM(N12:N52)+N57</f>
        <v>0</v>
      </c>
      <c r="AC65">
        <f>SUM(AC12:AC52)+AC57</f>
        <v>6812</v>
      </c>
      <c r="AD65">
        <f>SUM(AD12:AD52)+AD57</f>
        <v>243.11999999999998</v>
      </c>
      <c r="AE65">
        <f>SUM(AE12:AE52)+AE57</f>
        <v>47.834999999999994</v>
      </c>
      <c r="AF65">
        <f>SUM(AF12:AF52)+AF57</f>
        <v>0</v>
      </c>
      <c r="AG65">
        <f>SUM(AG12:AG52)+AG57</f>
        <v>195</v>
      </c>
    </row>
  </sheetData>
  <mergeCells count="11">
    <mergeCell ref="F54:K54"/>
    <mergeCell ref="M54:N54"/>
    <mergeCell ref="AI54:AK54"/>
    <mergeCell ref="F61:K61"/>
    <mergeCell ref="M61:N61"/>
    <mergeCell ref="AI61:AK61"/>
    <mergeCell ref="F9:K9"/>
    <mergeCell ref="M9:N9"/>
    <mergeCell ref="AI9:AK9"/>
    <mergeCell ref="I2:Y2"/>
    <mergeCell ref="AR6:AT6"/>
  </mergeCells>
  <conditionalFormatting sqref="AR12:AT13">
    <cfRule type="containsText" dxfId="151" priority="75" operator="containsText" text="Si">
      <formula>NOT(ISERROR(SEARCH("Si",AR12)))</formula>
    </cfRule>
    <cfRule type="containsText" dxfId="150" priority="76" operator="containsText" text="No">
      <formula>NOT(ISERROR(SEARCH("No",AR12)))</formula>
    </cfRule>
  </conditionalFormatting>
  <conditionalFormatting sqref="AR12:AT13">
    <cfRule type="containsText" dxfId="149" priority="57" operator="containsText" text="Si">
      <formula>NOT(ISERROR(SEARCH("Si",AR12)))</formula>
    </cfRule>
    <cfRule type="containsText" dxfId="148" priority="58" operator="containsText" text="No">
      <formula>NOT(ISERROR(SEARCH("No",AR12)))</formula>
    </cfRule>
  </conditionalFormatting>
  <conditionalFormatting sqref="AR15:AT16">
    <cfRule type="containsText" dxfId="147" priority="55" operator="containsText" text="Si">
      <formula>NOT(ISERROR(SEARCH("Si",AR15)))</formula>
    </cfRule>
    <cfRule type="containsText" dxfId="146" priority="56" operator="containsText" text="No">
      <formula>NOT(ISERROR(SEARCH("No",AR15)))</formula>
    </cfRule>
  </conditionalFormatting>
  <conditionalFormatting sqref="AR15:AT16">
    <cfRule type="containsText" dxfId="145" priority="53" operator="containsText" text="Si">
      <formula>NOT(ISERROR(SEARCH("Si",AR15)))</formula>
    </cfRule>
    <cfRule type="containsText" dxfId="144" priority="54" operator="containsText" text="No">
      <formula>NOT(ISERROR(SEARCH("No",AR15)))</formula>
    </cfRule>
  </conditionalFormatting>
  <conditionalFormatting sqref="AR18:AT19">
    <cfRule type="containsText" dxfId="143" priority="51" operator="containsText" text="Si">
      <formula>NOT(ISERROR(SEARCH("Si",AR18)))</formula>
    </cfRule>
    <cfRule type="containsText" dxfId="142" priority="52" operator="containsText" text="No">
      <formula>NOT(ISERROR(SEARCH("No",AR18)))</formula>
    </cfRule>
  </conditionalFormatting>
  <conditionalFormatting sqref="AR18:AT19">
    <cfRule type="containsText" dxfId="141" priority="49" operator="containsText" text="Si">
      <formula>NOT(ISERROR(SEARCH("Si",AR18)))</formula>
    </cfRule>
    <cfRule type="containsText" dxfId="140" priority="50" operator="containsText" text="No">
      <formula>NOT(ISERROR(SEARCH("No",AR18)))</formula>
    </cfRule>
  </conditionalFormatting>
  <conditionalFormatting sqref="AR21:AT22">
    <cfRule type="containsText" dxfId="139" priority="47" operator="containsText" text="Si">
      <formula>NOT(ISERROR(SEARCH("Si",AR21)))</formula>
    </cfRule>
    <cfRule type="containsText" dxfId="138" priority="48" operator="containsText" text="No">
      <formula>NOT(ISERROR(SEARCH("No",AR21)))</formula>
    </cfRule>
  </conditionalFormatting>
  <conditionalFormatting sqref="AR21:AT22">
    <cfRule type="containsText" dxfId="137" priority="45" operator="containsText" text="Si">
      <formula>NOT(ISERROR(SEARCH("Si",AR21)))</formula>
    </cfRule>
    <cfRule type="containsText" dxfId="136" priority="46" operator="containsText" text="No">
      <formula>NOT(ISERROR(SEARCH("No",AR21)))</formula>
    </cfRule>
  </conditionalFormatting>
  <conditionalFormatting sqref="AR24:AT25">
    <cfRule type="containsText" dxfId="135" priority="43" operator="containsText" text="Si">
      <formula>NOT(ISERROR(SEARCH("Si",AR24)))</formula>
    </cfRule>
    <cfRule type="containsText" dxfId="134" priority="44" operator="containsText" text="No">
      <formula>NOT(ISERROR(SEARCH("No",AR24)))</formula>
    </cfRule>
  </conditionalFormatting>
  <conditionalFormatting sqref="AR24:AT25">
    <cfRule type="containsText" dxfId="133" priority="41" operator="containsText" text="Si">
      <formula>NOT(ISERROR(SEARCH("Si",AR24)))</formula>
    </cfRule>
    <cfRule type="containsText" dxfId="132" priority="42" operator="containsText" text="No">
      <formula>NOT(ISERROR(SEARCH("No",AR24)))</formula>
    </cfRule>
  </conditionalFormatting>
  <conditionalFormatting sqref="AR27:AT28">
    <cfRule type="containsText" dxfId="131" priority="39" operator="containsText" text="Si">
      <formula>NOT(ISERROR(SEARCH("Si",AR27)))</formula>
    </cfRule>
    <cfRule type="containsText" dxfId="130" priority="40" operator="containsText" text="No">
      <formula>NOT(ISERROR(SEARCH("No",AR27)))</formula>
    </cfRule>
  </conditionalFormatting>
  <conditionalFormatting sqref="AR27:AT28">
    <cfRule type="containsText" dxfId="129" priority="37" operator="containsText" text="Si">
      <formula>NOT(ISERROR(SEARCH("Si",AR27)))</formula>
    </cfRule>
    <cfRule type="containsText" dxfId="128" priority="38" operator="containsText" text="No">
      <formula>NOT(ISERROR(SEARCH("No",AR27)))</formula>
    </cfRule>
  </conditionalFormatting>
  <conditionalFormatting sqref="AR30:AT31">
    <cfRule type="containsText" dxfId="127" priority="35" operator="containsText" text="Si">
      <formula>NOT(ISERROR(SEARCH("Si",AR30)))</formula>
    </cfRule>
    <cfRule type="containsText" dxfId="126" priority="36" operator="containsText" text="No">
      <formula>NOT(ISERROR(SEARCH("No",AR30)))</formula>
    </cfRule>
  </conditionalFormatting>
  <conditionalFormatting sqref="AR30:AT31">
    <cfRule type="containsText" dxfId="125" priority="33" operator="containsText" text="Si">
      <formula>NOT(ISERROR(SEARCH("Si",AR30)))</formula>
    </cfRule>
    <cfRule type="containsText" dxfId="124" priority="34" operator="containsText" text="No">
      <formula>NOT(ISERROR(SEARCH("No",AR30)))</formula>
    </cfRule>
  </conditionalFormatting>
  <conditionalFormatting sqref="AR33:AT34">
    <cfRule type="containsText" dxfId="123" priority="31" operator="containsText" text="Si">
      <formula>NOT(ISERROR(SEARCH("Si",AR33)))</formula>
    </cfRule>
    <cfRule type="containsText" dxfId="122" priority="32" operator="containsText" text="No">
      <formula>NOT(ISERROR(SEARCH("No",AR33)))</formula>
    </cfRule>
  </conditionalFormatting>
  <conditionalFormatting sqref="AR33:AT34">
    <cfRule type="containsText" dxfId="121" priority="29" operator="containsText" text="Si">
      <formula>NOT(ISERROR(SEARCH("Si",AR33)))</formula>
    </cfRule>
    <cfRule type="containsText" dxfId="120" priority="30" operator="containsText" text="No">
      <formula>NOT(ISERROR(SEARCH("No",AR33)))</formula>
    </cfRule>
  </conditionalFormatting>
  <conditionalFormatting sqref="AR36:AT37">
    <cfRule type="containsText" dxfId="119" priority="27" operator="containsText" text="Si">
      <formula>NOT(ISERROR(SEARCH("Si",AR36)))</formula>
    </cfRule>
    <cfRule type="containsText" dxfId="118" priority="28" operator="containsText" text="No">
      <formula>NOT(ISERROR(SEARCH("No",AR36)))</formula>
    </cfRule>
  </conditionalFormatting>
  <conditionalFormatting sqref="AR36:AT37">
    <cfRule type="containsText" dxfId="117" priority="25" operator="containsText" text="Si">
      <formula>NOT(ISERROR(SEARCH("Si",AR36)))</formula>
    </cfRule>
    <cfRule type="containsText" dxfId="116" priority="26" operator="containsText" text="No">
      <formula>NOT(ISERROR(SEARCH("No",AR36)))</formula>
    </cfRule>
  </conditionalFormatting>
  <conditionalFormatting sqref="AR39:AT40">
    <cfRule type="containsText" dxfId="115" priority="23" operator="containsText" text="Si">
      <formula>NOT(ISERROR(SEARCH("Si",AR39)))</formula>
    </cfRule>
    <cfRule type="containsText" dxfId="114" priority="24" operator="containsText" text="No">
      <formula>NOT(ISERROR(SEARCH("No",AR39)))</formula>
    </cfRule>
  </conditionalFormatting>
  <conditionalFormatting sqref="AR39:AT40">
    <cfRule type="containsText" dxfId="113" priority="21" operator="containsText" text="Si">
      <formula>NOT(ISERROR(SEARCH("Si",AR39)))</formula>
    </cfRule>
    <cfRule type="containsText" dxfId="112" priority="22" operator="containsText" text="No">
      <formula>NOT(ISERROR(SEARCH("No",AR39)))</formula>
    </cfRule>
  </conditionalFormatting>
  <conditionalFormatting sqref="AR42:AT43">
    <cfRule type="containsText" dxfId="111" priority="19" operator="containsText" text="Si">
      <formula>NOT(ISERROR(SEARCH("Si",AR42)))</formula>
    </cfRule>
    <cfRule type="containsText" dxfId="110" priority="20" operator="containsText" text="No">
      <formula>NOT(ISERROR(SEARCH("No",AR42)))</formula>
    </cfRule>
  </conditionalFormatting>
  <conditionalFormatting sqref="AR42:AT43">
    <cfRule type="containsText" dxfId="109" priority="17" operator="containsText" text="Si">
      <formula>NOT(ISERROR(SEARCH("Si",AR42)))</formula>
    </cfRule>
    <cfRule type="containsText" dxfId="108" priority="18" operator="containsText" text="No">
      <formula>NOT(ISERROR(SEARCH("No",AR42)))</formula>
    </cfRule>
  </conditionalFormatting>
  <conditionalFormatting sqref="AR45:AT46">
    <cfRule type="containsText" dxfId="107" priority="15" operator="containsText" text="Si">
      <formula>NOT(ISERROR(SEARCH("Si",AR45)))</formula>
    </cfRule>
    <cfRule type="containsText" dxfId="106" priority="16" operator="containsText" text="No">
      <formula>NOT(ISERROR(SEARCH("No",AR45)))</formula>
    </cfRule>
  </conditionalFormatting>
  <conditionalFormatting sqref="AR45:AT46">
    <cfRule type="containsText" dxfId="105" priority="13" operator="containsText" text="Si">
      <formula>NOT(ISERROR(SEARCH("Si",AR45)))</formula>
    </cfRule>
    <cfRule type="containsText" dxfId="104" priority="14" operator="containsText" text="No">
      <formula>NOT(ISERROR(SEARCH("No",AR45)))</formula>
    </cfRule>
  </conditionalFormatting>
  <conditionalFormatting sqref="AR48:AT49">
    <cfRule type="containsText" dxfId="103" priority="11" operator="containsText" text="Si">
      <formula>NOT(ISERROR(SEARCH("Si",AR48)))</formula>
    </cfRule>
    <cfRule type="containsText" dxfId="102" priority="12" operator="containsText" text="No">
      <formula>NOT(ISERROR(SEARCH("No",AR48)))</formula>
    </cfRule>
  </conditionalFormatting>
  <conditionalFormatting sqref="AR48:AT49">
    <cfRule type="containsText" dxfId="101" priority="9" operator="containsText" text="Si">
      <formula>NOT(ISERROR(SEARCH("Si",AR48)))</formula>
    </cfRule>
    <cfRule type="containsText" dxfId="100" priority="10" operator="containsText" text="No">
      <formula>NOT(ISERROR(SEARCH("No",AR48)))</formula>
    </cfRule>
  </conditionalFormatting>
  <conditionalFormatting sqref="AR51:AT52">
    <cfRule type="containsText" dxfId="99" priority="7" operator="containsText" text="Si">
      <formula>NOT(ISERROR(SEARCH("Si",AR51)))</formula>
    </cfRule>
    <cfRule type="containsText" dxfId="98" priority="8" operator="containsText" text="No">
      <formula>NOT(ISERROR(SEARCH("No",AR51)))</formula>
    </cfRule>
  </conditionalFormatting>
  <conditionalFormatting sqref="AR51:AT52">
    <cfRule type="containsText" dxfId="97" priority="5" operator="containsText" text="Si">
      <formula>NOT(ISERROR(SEARCH("Si",AR51)))</formula>
    </cfRule>
    <cfRule type="containsText" dxfId="96" priority="6" operator="containsText" text="No">
      <formula>NOT(ISERROR(SEARCH("No",AR51)))</formula>
    </cfRule>
  </conditionalFormatting>
  <conditionalFormatting sqref="AR57:AT58">
    <cfRule type="containsText" dxfId="95" priority="3" operator="containsText" text="Si">
      <formula>NOT(ISERROR(SEARCH("Si",AR57)))</formula>
    </cfRule>
    <cfRule type="containsText" dxfId="94" priority="4" operator="containsText" text="No">
      <formula>NOT(ISERROR(SEARCH("No",AR57)))</formula>
    </cfRule>
  </conditionalFormatting>
  <conditionalFormatting sqref="AR57:AT58">
    <cfRule type="containsText" dxfId="93" priority="1" operator="containsText" text="Si">
      <formula>NOT(ISERROR(SEARCH("Si",AR57)))</formula>
    </cfRule>
    <cfRule type="containsText" dxfId="92" priority="2" operator="containsText" text="No">
      <formula>NOT(ISERROR(SEARCH("No",AR57)))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1:AT52"/>
  <sheetViews>
    <sheetView view="pageBreakPreview" topLeftCell="K4" zoomScale="85" zoomScaleSheetLayoutView="85" workbookViewId="0">
      <selection activeCell="R11" sqref="R1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463"/>
      <c r="T8" s="50" t="s">
        <v>29</v>
      </c>
      <c r="U8" s="55" t="s">
        <v>14</v>
      </c>
      <c r="V8" s="54" t="s">
        <v>9</v>
      </c>
      <c r="W8" s="466" t="s">
        <v>198</v>
      </c>
      <c r="X8" s="100" t="s">
        <v>14</v>
      </c>
      <c r="Y8" s="56"/>
      <c r="Z8" s="467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464"/>
      <c r="X9" s="103" t="s">
        <v>11</v>
      </c>
      <c r="Y9" s="6"/>
      <c r="Z9" s="465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252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41764</v>
      </c>
      <c r="C11" s="11">
        <v>1</v>
      </c>
      <c r="D11" s="15">
        <v>8</v>
      </c>
      <c r="E11" s="2"/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4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156</v>
      </c>
      <c r="S11" s="115">
        <v>4</v>
      </c>
      <c r="T11" s="116">
        <v>25</v>
      </c>
      <c r="U11" s="50">
        <v>248</v>
      </c>
      <c r="V11" s="4"/>
      <c r="W11" s="118">
        <v>0</v>
      </c>
      <c r="X11" s="119">
        <v>76</v>
      </c>
      <c r="Y11" s="120">
        <v>185</v>
      </c>
      <c r="Z11" s="118">
        <v>0</v>
      </c>
      <c r="AA11" s="118">
        <v>1</v>
      </c>
      <c r="AB11" s="3"/>
      <c r="AC11" s="29">
        <f>X11*S11</f>
        <v>304</v>
      </c>
      <c r="AD11" s="121">
        <v>8</v>
      </c>
      <c r="AE11" s="15">
        <v>0</v>
      </c>
      <c r="AF11" s="15">
        <v>0</v>
      </c>
      <c r="AG11" s="121">
        <v>13</v>
      </c>
      <c r="AH11" s="122"/>
      <c r="AI11" s="124">
        <v>2739</v>
      </c>
      <c r="AJ11" s="125">
        <f>AC11+AD11+AE11+AF11</f>
        <v>312</v>
      </c>
      <c r="AK11" s="125">
        <f>AI11-AJ11</f>
        <v>2427</v>
      </c>
      <c r="AL11" s="3"/>
      <c r="AM11" s="29">
        <f>(X11/U11)*100</f>
        <v>30.64516129032258</v>
      </c>
      <c r="AN11" s="15" t="s">
        <v>134</v>
      </c>
      <c r="AO11" s="50">
        <f>(AD11/(AC11+AD11))*100</f>
        <v>2.5641025641025639</v>
      </c>
      <c r="AP11" s="15">
        <f>(AG11/AC11)*100</f>
        <v>4.2763157894736841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247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4</v>
      </c>
      <c r="Q12" s="4"/>
      <c r="R12" s="127"/>
      <c r="S12" s="129"/>
      <c r="T12" s="130"/>
      <c r="U12" s="150">
        <f>P12*T11</f>
        <v>100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76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41765</v>
      </c>
      <c r="C14" s="11">
        <v>1</v>
      </c>
      <c r="D14" s="15">
        <v>8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4"/>
      <c r="M14" s="113">
        <v>0</v>
      </c>
      <c r="N14" s="15">
        <v>0</v>
      </c>
      <c r="O14" s="4"/>
      <c r="P14" s="114">
        <f>D14-(M14+N14)</f>
        <v>8</v>
      </c>
      <c r="Q14" s="4"/>
      <c r="R14" s="7" t="s">
        <v>156</v>
      </c>
      <c r="S14" s="115">
        <v>4</v>
      </c>
      <c r="T14" s="116">
        <v>25</v>
      </c>
      <c r="U14" s="50">
        <v>248</v>
      </c>
      <c r="V14" s="4"/>
      <c r="W14" s="118">
        <v>0</v>
      </c>
      <c r="X14" s="119">
        <v>286</v>
      </c>
      <c r="Y14" s="120">
        <v>185</v>
      </c>
      <c r="Z14" s="118">
        <v>0</v>
      </c>
      <c r="AA14" s="118">
        <v>3</v>
      </c>
      <c r="AB14" s="3"/>
      <c r="AC14" s="29">
        <f>X14*S14</f>
        <v>1144</v>
      </c>
      <c r="AD14" s="121">
        <v>29</v>
      </c>
      <c r="AE14" s="15">
        <v>0</v>
      </c>
      <c r="AF14" s="15">
        <v>0</v>
      </c>
      <c r="AG14" s="121">
        <v>13</v>
      </c>
      <c r="AH14" s="122"/>
      <c r="AI14" s="124">
        <f>AK11</f>
        <v>2427</v>
      </c>
      <c r="AJ14" s="125">
        <f>AC14+AD14+AE14+AF14</f>
        <v>1173</v>
      </c>
      <c r="AK14" s="125">
        <f>AI14-AJ14</f>
        <v>1254</v>
      </c>
      <c r="AL14" s="3"/>
      <c r="AM14" s="29">
        <f>(X14/U14)*100</f>
        <v>115.3225806451613</v>
      </c>
      <c r="AN14" s="15" t="s">
        <v>134</v>
      </c>
      <c r="AO14" s="50">
        <f>(AD14/(AC14+AD14))*100</f>
        <v>2.4722932651321399</v>
      </c>
      <c r="AP14" s="15">
        <f>(AG14/AC14)*100</f>
        <v>1.1363636363636365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247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8</v>
      </c>
      <c r="Q15" s="4"/>
      <c r="R15" s="127"/>
      <c r="S15" s="129"/>
      <c r="T15" s="130"/>
      <c r="U15" s="150">
        <f>P15*T14</f>
        <v>200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143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41766</v>
      </c>
      <c r="C17" s="11">
        <v>1</v>
      </c>
      <c r="D17" s="15">
        <v>8</v>
      </c>
      <c r="E17" s="2"/>
      <c r="F17" s="7">
        <v>0</v>
      </c>
      <c r="G17" s="7">
        <v>0.5</v>
      </c>
      <c r="H17" s="7">
        <v>0</v>
      </c>
      <c r="I17" s="7">
        <v>0</v>
      </c>
      <c r="J17" s="7">
        <v>0</v>
      </c>
      <c r="K17" s="7">
        <f>SUM(F17:J17)</f>
        <v>0.5</v>
      </c>
      <c r="L17" s="4"/>
      <c r="M17" s="113">
        <v>0</v>
      </c>
      <c r="N17" s="15">
        <v>0</v>
      </c>
      <c r="O17" s="4"/>
      <c r="P17" s="114">
        <f>D17-(M17+N17)</f>
        <v>8</v>
      </c>
      <c r="Q17" s="4"/>
      <c r="R17" s="7" t="s">
        <v>156</v>
      </c>
      <c r="S17" s="115">
        <v>4</v>
      </c>
      <c r="T17" s="116">
        <v>25</v>
      </c>
      <c r="U17" s="50">
        <v>248</v>
      </c>
      <c r="V17" s="4"/>
      <c r="W17" s="118">
        <v>0</v>
      </c>
      <c r="X17" s="119">
        <v>165</v>
      </c>
      <c r="Y17" s="120">
        <v>185</v>
      </c>
      <c r="Z17" s="118">
        <v>0</v>
      </c>
      <c r="AA17" s="118">
        <v>1</v>
      </c>
      <c r="AB17" s="3"/>
      <c r="AC17" s="29">
        <f>X17*S17</f>
        <v>660</v>
      </c>
      <c r="AD17" s="121">
        <v>4</v>
      </c>
      <c r="AE17" s="15">
        <v>0</v>
      </c>
      <c r="AF17" s="15">
        <v>0</v>
      </c>
      <c r="AG17" s="121">
        <v>13</v>
      </c>
      <c r="AH17" s="122"/>
      <c r="AI17" s="124">
        <f>AK14</f>
        <v>1254</v>
      </c>
      <c r="AJ17" s="125">
        <f>AC17+AD17+AE17+AF17</f>
        <v>664</v>
      </c>
      <c r="AK17" s="125">
        <f>AI17-AJ17</f>
        <v>590</v>
      </c>
      <c r="AL17" s="3"/>
      <c r="AM17" s="29">
        <f>(X17/U17)*100</f>
        <v>66.532258064516128</v>
      </c>
      <c r="AN17" s="15" t="s">
        <v>134</v>
      </c>
      <c r="AO17" s="50">
        <f>(AD17/(AC17+AD17))*100</f>
        <v>0.60240963855421692</v>
      </c>
      <c r="AP17" s="15">
        <f>(AG17/AC17)*100</f>
        <v>1.9696969696969695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247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7.5</v>
      </c>
      <c r="Q18" s="4"/>
      <c r="R18" s="127"/>
      <c r="S18" s="129"/>
      <c r="T18" s="130"/>
      <c r="U18" s="150">
        <f>P18*T17</f>
        <v>187.5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88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41768</v>
      </c>
      <c r="C20" s="11">
        <v>1</v>
      </c>
      <c r="D20" s="15">
        <v>8</v>
      </c>
      <c r="E20" s="2"/>
      <c r="F20" s="7">
        <v>0</v>
      </c>
      <c r="G20" s="7">
        <v>0.5</v>
      </c>
      <c r="H20" s="7">
        <v>0</v>
      </c>
      <c r="I20" s="7">
        <v>0</v>
      </c>
      <c r="J20" s="7">
        <v>0</v>
      </c>
      <c r="K20" s="7">
        <f>SUM(F20:J20)</f>
        <v>0.5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156</v>
      </c>
      <c r="S20" s="115">
        <v>4</v>
      </c>
      <c r="T20" s="116">
        <v>25</v>
      </c>
      <c r="U20" s="50">
        <v>248</v>
      </c>
      <c r="V20" s="4"/>
      <c r="W20" s="118">
        <v>0</v>
      </c>
      <c r="X20" s="119">
        <v>162</v>
      </c>
      <c r="Y20" s="120">
        <v>185</v>
      </c>
      <c r="Z20" s="118">
        <v>0</v>
      </c>
      <c r="AA20" s="118">
        <v>2</v>
      </c>
      <c r="AB20" s="3"/>
      <c r="AC20" s="29">
        <f>X20*S20</f>
        <v>648</v>
      </c>
      <c r="AD20" s="121">
        <v>13</v>
      </c>
      <c r="AE20" s="15">
        <v>0</v>
      </c>
      <c r="AF20" s="15">
        <v>0</v>
      </c>
      <c r="AG20" s="121">
        <v>13</v>
      </c>
      <c r="AH20" s="122"/>
      <c r="AI20" s="124">
        <f>AK17</f>
        <v>590</v>
      </c>
      <c r="AJ20" s="125">
        <f>AC20+AD20+AE20+AF20</f>
        <v>661</v>
      </c>
      <c r="AK20" s="125">
        <f>AI20-AJ20</f>
        <v>-71</v>
      </c>
      <c r="AL20" s="3"/>
      <c r="AM20" s="29">
        <f>(X20/U20)*100</f>
        <v>65.322580645161281</v>
      </c>
      <c r="AN20" s="15" t="s">
        <v>134</v>
      </c>
      <c r="AO20" s="50">
        <f>(AD20/(AC20+AD20))*100</f>
        <v>1.9667170953101363</v>
      </c>
      <c r="AP20" s="15">
        <f>(AG20/AC20)*100</f>
        <v>2.0061728395061729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247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7.5</v>
      </c>
      <c r="Q21" s="4"/>
      <c r="R21" s="127"/>
      <c r="S21" s="129"/>
      <c r="T21" s="130"/>
      <c r="U21" s="150">
        <f>P21*T20</f>
        <v>187.5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86.4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customHeight="1">
      <c r="B23" s="29" t="s">
        <v>32</v>
      </c>
      <c r="C23" s="30" t="s">
        <v>1</v>
      </c>
      <c r="D23" s="31" t="s">
        <v>1</v>
      </c>
      <c r="E23" s="54"/>
      <c r="F23" s="609" t="s">
        <v>12</v>
      </c>
      <c r="G23" s="610"/>
      <c r="H23" s="610"/>
      <c r="I23" s="610"/>
      <c r="J23" s="610"/>
      <c r="K23" s="611"/>
      <c r="L23" s="15"/>
      <c r="M23" s="612" t="s">
        <v>33</v>
      </c>
      <c r="N23" s="613"/>
      <c r="O23" s="15"/>
      <c r="P23" s="50" t="s">
        <v>10</v>
      </c>
      <c r="Q23" s="54"/>
      <c r="R23" s="50" t="s">
        <v>122</v>
      </c>
      <c r="S23" s="469"/>
      <c r="T23" s="50" t="s">
        <v>29</v>
      </c>
      <c r="U23" s="55" t="s">
        <v>14</v>
      </c>
      <c r="V23" s="54" t="s">
        <v>9</v>
      </c>
      <c r="W23" s="472" t="s">
        <v>198</v>
      </c>
      <c r="X23" s="100" t="s">
        <v>14</v>
      </c>
      <c r="Y23" s="56"/>
      <c r="Z23" s="473" t="s">
        <v>113</v>
      </c>
      <c r="AA23" s="101" t="s">
        <v>43</v>
      </c>
      <c r="AB23" s="54"/>
      <c r="AC23" s="57" t="s">
        <v>38</v>
      </c>
      <c r="AD23" s="58"/>
      <c r="AE23" s="59"/>
      <c r="AF23" s="60"/>
      <c r="AG23" s="50" t="s">
        <v>11</v>
      </c>
      <c r="AH23" s="54"/>
      <c r="AI23" s="614" t="s">
        <v>39</v>
      </c>
      <c r="AJ23" s="615"/>
      <c r="AK23" s="616"/>
      <c r="AL23" s="54"/>
      <c r="AM23" s="102" t="s">
        <v>22</v>
      </c>
      <c r="AN23" s="55" t="s">
        <v>22</v>
      </c>
      <c r="AO23" s="50" t="s">
        <v>20</v>
      </c>
      <c r="AP23" s="50" t="s">
        <v>20</v>
      </c>
      <c r="AQ23" s="54"/>
      <c r="AR23" s="15" t="s">
        <v>22</v>
      </c>
      <c r="AS23" s="15" t="s">
        <v>9</v>
      </c>
      <c r="AT23" s="61" t="s">
        <v>9</v>
      </c>
    </row>
    <row r="24" spans="2:46" ht="16.5" customHeight="1" thickBot="1">
      <c r="B24" s="32" t="s">
        <v>9</v>
      </c>
      <c r="C24" s="25" t="s">
        <v>9</v>
      </c>
      <c r="D24" s="33" t="s">
        <v>10</v>
      </c>
      <c r="E24" s="3"/>
      <c r="F24" s="37" t="s">
        <v>3</v>
      </c>
      <c r="G24" s="37" t="s">
        <v>4</v>
      </c>
      <c r="H24" s="37" t="s">
        <v>5</v>
      </c>
      <c r="I24" s="37" t="s">
        <v>6</v>
      </c>
      <c r="J24" s="37" t="s">
        <v>8</v>
      </c>
      <c r="K24" s="37" t="s">
        <v>11</v>
      </c>
      <c r="L24" s="2"/>
      <c r="M24" s="38" t="s">
        <v>10</v>
      </c>
      <c r="N24" s="39" t="s">
        <v>116</v>
      </c>
      <c r="O24" s="1"/>
      <c r="P24" s="25" t="s">
        <v>2</v>
      </c>
      <c r="Q24" s="3"/>
      <c r="R24" s="25" t="s">
        <v>125</v>
      </c>
      <c r="S24" s="25" t="s">
        <v>34</v>
      </c>
      <c r="T24" s="25" t="s">
        <v>46</v>
      </c>
      <c r="U24" s="41" t="s">
        <v>16</v>
      </c>
      <c r="V24" s="3" t="s">
        <v>9</v>
      </c>
      <c r="W24" s="470"/>
      <c r="X24" s="103" t="s">
        <v>11</v>
      </c>
      <c r="Y24" s="6"/>
      <c r="Z24" s="471"/>
      <c r="AA24" s="104" t="s">
        <v>129</v>
      </c>
      <c r="AB24" s="3"/>
      <c r="AC24" s="24" t="s">
        <v>23</v>
      </c>
      <c r="AD24" s="46" t="s">
        <v>18</v>
      </c>
      <c r="AE24" s="24" t="s">
        <v>25</v>
      </c>
      <c r="AF24" s="24" t="s">
        <v>26</v>
      </c>
      <c r="AG24" s="25" t="s">
        <v>30</v>
      </c>
      <c r="AH24" s="16"/>
      <c r="AI24" s="26" t="s">
        <v>130</v>
      </c>
      <c r="AJ24" s="105" t="s">
        <v>254</v>
      </c>
      <c r="AK24" s="28"/>
      <c r="AL24" s="3"/>
      <c r="AM24" s="106" t="s">
        <v>14</v>
      </c>
      <c r="AN24" s="41" t="s">
        <v>14</v>
      </c>
      <c r="AO24" s="25" t="s">
        <v>27</v>
      </c>
      <c r="AP24" s="25" t="s">
        <v>28</v>
      </c>
      <c r="AQ24" s="3"/>
      <c r="AR24" s="2" t="s">
        <v>14</v>
      </c>
      <c r="AS24" s="2" t="s">
        <v>27</v>
      </c>
      <c r="AT24" s="62" t="s">
        <v>28</v>
      </c>
    </row>
    <row r="25" spans="2:46" ht="15.75" thickBot="1">
      <c r="B25" s="34"/>
      <c r="C25" s="35"/>
      <c r="D25" s="36" t="s">
        <v>9</v>
      </c>
      <c r="E25" s="52"/>
      <c r="F25" s="63"/>
      <c r="G25" s="63"/>
      <c r="H25" s="63"/>
      <c r="I25" s="63" t="s">
        <v>7</v>
      </c>
      <c r="J25" s="63"/>
      <c r="K25" s="63"/>
      <c r="L25" s="12"/>
      <c r="M25" s="51" t="s">
        <v>15</v>
      </c>
      <c r="N25" s="63" t="s">
        <v>132</v>
      </c>
      <c r="O25" s="12"/>
      <c r="P25" s="35" t="s">
        <v>9</v>
      </c>
      <c r="Q25" s="52"/>
      <c r="R25" s="35"/>
      <c r="S25" s="35"/>
      <c r="T25" s="35" t="s">
        <v>13</v>
      </c>
      <c r="U25" s="64" t="s">
        <v>17</v>
      </c>
      <c r="V25" s="52"/>
      <c r="W25" s="42" t="s">
        <v>19</v>
      </c>
      <c r="X25" s="65"/>
      <c r="Y25" s="52"/>
      <c r="Z25" s="43" t="s">
        <v>19</v>
      </c>
      <c r="AA25" s="44" t="s">
        <v>19</v>
      </c>
      <c r="AB25" s="66"/>
      <c r="AC25" s="35" t="s">
        <v>24</v>
      </c>
      <c r="AD25" s="67" t="s">
        <v>24</v>
      </c>
      <c r="AE25" s="35" t="s">
        <v>24</v>
      </c>
      <c r="AF25" s="35" t="s">
        <v>24</v>
      </c>
      <c r="AG25" s="35" t="s">
        <v>24</v>
      </c>
      <c r="AH25" s="52"/>
      <c r="AI25" s="71" t="s">
        <v>36</v>
      </c>
      <c r="AJ25" s="69" t="s">
        <v>35</v>
      </c>
      <c r="AK25" s="70" t="s">
        <v>37</v>
      </c>
      <c r="AL25" s="52"/>
      <c r="AM25" s="112" t="s">
        <v>20</v>
      </c>
      <c r="AN25" s="64" t="s">
        <v>20</v>
      </c>
      <c r="AO25" s="35"/>
      <c r="AP25" s="35"/>
      <c r="AQ25" s="52"/>
      <c r="AR25" s="72">
        <v>1</v>
      </c>
      <c r="AS25" s="73">
        <v>0</v>
      </c>
      <c r="AT25" s="53" t="s">
        <v>31</v>
      </c>
    </row>
    <row r="26" spans="2:46" ht="16.5" thickBot="1">
      <c r="B26" s="13">
        <v>41778</v>
      </c>
      <c r="C26" s="11">
        <v>1</v>
      </c>
      <c r="D26" s="15">
        <v>10</v>
      </c>
      <c r="E26" s="2"/>
      <c r="F26" s="7">
        <v>4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4</v>
      </c>
      <c r="L26" s="4"/>
      <c r="M26" s="113">
        <v>0</v>
      </c>
      <c r="N26" s="15">
        <v>0</v>
      </c>
      <c r="O26" s="4"/>
      <c r="P26" s="114">
        <f>D26-(M26+N26)</f>
        <v>10</v>
      </c>
      <c r="Q26" s="4"/>
      <c r="R26" s="7" t="s">
        <v>59</v>
      </c>
      <c r="S26" s="115">
        <v>2</v>
      </c>
      <c r="T26" s="116">
        <v>30</v>
      </c>
      <c r="U26" s="50">
        <v>248</v>
      </c>
      <c r="V26" s="4"/>
      <c r="W26" s="118">
        <v>0</v>
      </c>
      <c r="X26" s="119">
        <v>82</v>
      </c>
      <c r="Y26" s="120">
        <v>185</v>
      </c>
      <c r="Z26" s="118">
        <v>0</v>
      </c>
      <c r="AA26" s="118">
        <v>9</v>
      </c>
      <c r="AB26" s="3"/>
      <c r="AC26" s="29">
        <f>X26*S26</f>
        <v>164</v>
      </c>
      <c r="AD26" s="121">
        <v>24.2</v>
      </c>
      <c r="AE26" s="15">
        <v>0</v>
      </c>
      <c r="AF26" s="15">
        <v>0</v>
      </c>
      <c r="AG26" s="121">
        <v>13</v>
      </c>
      <c r="AH26" s="122"/>
      <c r="AI26" s="124">
        <v>1399</v>
      </c>
      <c r="AJ26" s="125">
        <f>AC26+AD26+AE26+AF26</f>
        <v>188.2</v>
      </c>
      <c r="AK26" s="125">
        <f>AI26-AJ26</f>
        <v>1210.8</v>
      </c>
      <c r="AL26" s="3"/>
      <c r="AM26" s="29">
        <f>(X26/U26)*100</f>
        <v>33.064516129032256</v>
      </c>
      <c r="AN26" s="15" t="s">
        <v>134</v>
      </c>
      <c r="AO26" s="50">
        <f>(AD26/(AC26+AD26))*100</f>
        <v>12.858660998937301</v>
      </c>
      <c r="AP26" s="15">
        <f>(AG26/AC26)*100</f>
        <v>7.9268292682926829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247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6</v>
      </c>
      <c r="Q27" s="4"/>
      <c r="R27" s="127"/>
      <c r="S27" s="129"/>
      <c r="T27" s="130"/>
      <c r="U27" s="150">
        <f>P27*T26</f>
        <v>180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45.555555555555557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41779</v>
      </c>
      <c r="C29" s="11">
        <v>1</v>
      </c>
      <c r="D29" s="15">
        <v>10</v>
      </c>
      <c r="E29" s="2"/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3</v>
      </c>
      <c r="L29" s="4"/>
      <c r="M29" s="113">
        <v>0</v>
      </c>
      <c r="N29" s="15">
        <v>0</v>
      </c>
      <c r="O29" s="4"/>
      <c r="P29" s="114">
        <f>D29-(M29+N29)</f>
        <v>10</v>
      </c>
      <c r="Q29" s="4"/>
      <c r="R29" s="7" t="s">
        <v>59</v>
      </c>
      <c r="S29" s="115">
        <v>2</v>
      </c>
      <c r="T29" s="116">
        <v>30</v>
      </c>
      <c r="U29" s="50">
        <v>248</v>
      </c>
      <c r="V29" s="4"/>
      <c r="W29" s="118">
        <v>0</v>
      </c>
      <c r="X29" s="119">
        <v>107</v>
      </c>
      <c r="Y29" s="120">
        <v>185</v>
      </c>
      <c r="Z29" s="118">
        <v>0</v>
      </c>
      <c r="AA29" s="118">
        <v>8</v>
      </c>
      <c r="AB29" s="3"/>
      <c r="AC29" s="29">
        <f>X29*S29</f>
        <v>214</v>
      </c>
      <c r="AD29" s="121">
        <v>32</v>
      </c>
      <c r="AE29" s="15">
        <v>0</v>
      </c>
      <c r="AF29" s="15">
        <v>0</v>
      </c>
      <c r="AG29" s="121">
        <v>13</v>
      </c>
      <c r="AH29" s="122"/>
      <c r="AI29" s="124">
        <f>AK26</f>
        <v>1210.8</v>
      </c>
      <c r="AJ29" s="125">
        <f>AC29+AD29+AE29+AF29</f>
        <v>246</v>
      </c>
      <c r="AK29" s="125">
        <f>AI29-AJ29</f>
        <v>964.8</v>
      </c>
      <c r="AL29" s="3"/>
      <c r="AM29" s="29">
        <f>(X29/U29)*100</f>
        <v>43.145161290322584</v>
      </c>
      <c r="AN29" s="15" t="s">
        <v>134</v>
      </c>
      <c r="AO29" s="50">
        <f>(AD29/(AC29+AD29))*100</f>
        <v>13.008130081300814</v>
      </c>
      <c r="AP29" s="15">
        <f>(AG29/AC29)*100</f>
        <v>6.0747663551401869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247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7</v>
      </c>
      <c r="Q30" s="4"/>
      <c r="R30" s="127"/>
      <c r="S30" s="129"/>
      <c r="T30" s="130"/>
      <c r="U30" s="150">
        <f>P30*T29</f>
        <v>210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50.952380952380949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41780</v>
      </c>
      <c r="C32" s="11">
        <v>1</v>
      </c>
      <c r="D32" s="15">
        <v>10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4"/>
      <c r="M32" s="113">
        <v>0</v>
      </c>
      <c r="N32" s="15">
        <v>0</v>
      </c>
      <c r="O32" s="4"/>
      <c r="P32" s="114">
        <f>D32-(M32+N32)</f>
        <v>10</v>
      </c>
      <c r="Q32" s="4"/>
      <c r="R32" s="7" t="s">
        <v>59</v>
      </c>
      <c r="S32" s="115">
        <v>2</v>
      </c>
      <c r="T32" s="116">
        <v>30</v>
      </c>
      <c r="U32" s="50">
        <v>248</v>
      </c>
      <c r="V32" s="4"/>
      <c r="W32" s="118">
        <v>0</v>
      </c>
      <c r="X32" s="119">
        <v>170</v>
      </c>
      <c r="Y32" s="120">
        <v>185</v>
      </c>
      <c r="Z32" s="118">
        <v>0</v>
      </c>
      <c r="AA32" s="118">
        <v>4</v>
      </c>
      <c r="AB32" s="3"/>
      <c r="AC32" s="29">
        <f>X32*S32</f>
        <v>340</v>
      </c>
      <c r="AD32" s="121">
        <v>29</v>
      </c>
      <c r="AE32" s="15">
        <v>0</v>
      </c>
      <c r="AF32" s="15">
        <v>0</v>
      </c>
      <c r="AG32" s="121">
        <v>13</v>
      </c>
      <c r="AH32" s="122"/>
      <c r="AI32" s="124">
        <f>AK29</f>
        <v>964.8</v>
      </c>
      <c r="AJ32" s="125">
        <f>AC32+AD32+AE32+AF32</f>
        <v>369</v>
      </c>
      <c r="AK32" s="125">
        <f>AI32-AJ32</f>
        <v>595.79999999999995</v>
      </c>
      <c r="AL32" s="3"/>
      <c r="AM32" s="29">
        <f>(X32/U32)*100</f>
        <v>68.548387096774192</v>
      </c>
      <c r="AN32" s="15" t="s">
        <v>134</v>
      </c>
      <c r="AO32" s="50">
        <f>(AD32/(AC32+AD32))*100</f>
        <v>7.8590785907859075</v>
      </c>
      <c r="AP32" s="15">
        <f>(AG32/AC32)*100</f>
        <v>3.8235294117647061</v>
      </c>
      <c r="AQ32" s="4"/>
      <c r="AR32" s="113" t="s">
        <v>52</v>
      </c>
      <c r="AS32" s="15" t="s">
        <v>52</v>
      </c>
      <c r="AT32" s="15" t="s">
        <v>52</v>
      </c>
    </row>
    <row r="33" spans="2:46" ht="16.5" thickBot="1">
      <c r="B33" s="14" t="s">
        <v>247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10</v>
      </c>
      <c r="Q33" s="4"/>
      <c r="R33" s="127"/>
      <c r="S33" s="129"/>
      <c r="T33" s="130"/>
      <c r="U33" s="150">
        <f>P33*T32</f>
        <v>300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56.666666666666664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41781</v>
      </c>
      <c r="C35" s="11">
        <v>1</v>
      </c>
      <c r="D35" s="15">
        <v>5</v>
      </c>
      <c r="E35" s="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>SUM(F35:J35)</f>
        <v>0</v>
      </c>
      <c r="L35" s="4"/>
      <c r="M35" s="113">
        <v>0</v>
      </c>
      <c r="N35" s="15">
        <v>0</v>
      </c>
      <c r="O35" s="4"/>
      <c r="P35" s="114">
        <f>D35-(M35+N35)</f>
        <v>5</v>
      </c>
      <c r="Q35" s="4"/>
      <c r="R35" s="7" t="s">
        <v>59</v>
      </c>
      <c r="S35" s="115">
        <v>2</v>
      </c>
      <c r="T35" s="116">
        <v>30</v>
      </c>
      <c r="U35" s="50">
        <v>248</v>
      </c>
      <c r="V35" s="4"/>
      <c r="W35" s="118">
        <v>0</v>
      </c>
      <c r="X35" s="119">
        <v>142</v>
      </c>
      <c r="Y35" s="120">
        <v>185</v>
      </c>
      <c r="Z35" s="118">
        <v>0</v>
      </c>
      <c r="AA35" s="118">
        <v>1</v>
      </c>
      <c r="AB35" s="3"/>
      <c r="AC35" s="29">
        <f>X35*S35</f>
        <v>284</v>
      </c>
      <c r="AD35" s="121">
        <v>13.84</v>
      </c>
      <c r="AE35" s="15">
        <v>0</v>
      </c>
      <c r="AF35" s="15">
        <v>0</v>
      </c>
      <c r="AG35" s="121">
        <v>13</v>
      </c>
      <c r="AH35" s="122"/>
      <c r="AI35" s="124">
        <f>AK32</f>
        <v>595.79999999999995</v>
      </c>
      <c r="AJ35" s="125">
        <f>AC35+AD35+AE35+AF35</f>
        <v>297.83999999999997</v>
      </c>
      <c r="AK35" s="125">
        <f>AI35-AJ35</f>
        <v>297.95999999999998</v>
      </c>
      <c r="AL35" s="3"/>
      <c r="AM35" s="29">
        <f>(X35/U35)*100</f>
        <v>57.258064516129039</v>
      </c>
      <c r="AN35" s="15" t="s">
        <v>134</v>
      </c>
      <c r="AO35" s="50">
        <f>(AD35/(AC35+AD35))*100</f>
        <v>4.6467902229384901</v>
      </c>
      <c r="AP35" s="15">
        <f>(AG35/AC35)*100</f>
        <v>4.5774647887323949</v>
      </c>
      <c r="AQ35" s="4"/>
      <c r="AR35" s="113" t="s">
        <v>52</v>
      </c>
      <c r="AS35" s="15" t="s">
        <v>52</v>
      </c>
      <c r="AT35" s="15" t="s">
        <v>52</v>
      </c>
    </row>
    <row r="36" spans="2:46" ht="16.5" thickBot="1">
      <c r="B36" s="14" t="s">
        <v>247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5</v>
      </c>
      <c r="Q36" s="4"/>
      <c r="R36" s="127"/>
      <c r="S36" s="129"/>
      <c r="T36" s="130"/>
      <c r="U36" s="150">
        <f>P36*T35</f>
        <v>150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94.666666666666671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customHeight="1">
      <c r="B38" s="29" t="s">
        <v>32</v>
      </c>
      <c r="C38" s="30" t="s">
        <v>1</v>
      </c>
      <c r="D38" s="31" t="s">
        <v>1</v>
      </c>
      <c r="E38" s="54"/>
      <c r="F38" s="609" t="s">
        <v>12</v>
      </c>
      <c r="G38" s="610"/>
      <c r="H38" s="610"/>
      <c r="I38" s="610"/>
      <c r="J38" s="610"/>
      <c r="K38" s="611"/>
      <c r="L38" s="15"/>
      <c r="M38" s="612" t="s">
        <v>33</v>
      </c>
      <c r="N38" s="613"/>
      <c r="O38" s="15"/>
      <c r="P38" s="50" t="s">
        <v>10</v>
      </c>
      <c r="Q38" s="54"/>
      <c r="R38" s="50" t="s">
        <v>122</v>
      </c>
      <c r="S38" s="484"/>
      <c r="T38" s="50" t="s">
        <v>29</v>
      </c>
      <c r="U38" s="55" t="s">
        <v>14</v>
      </c>
      <c r="V38" s="54" t="s">
        <v>9</v>
      </c>
      <c r="W38" s="487" t="s">
        <v>198</v>
      </c>
      <c r="X38" s="100" t="s">
        <v>14</v>
      </c>
      <c r="Y38" s="56"/>
      <c r="Z38" s="488" t="s">
        <v>113</v>
      </c>
      <c r="AA38" s="101" t="s">
        <v>43</v>
      </c>
      <c r="AB38" s="54"/>
      <c r="AC38" s="57" t="s">
        <v>38</v>
      </c>
      <c r="AD38" s="58"/>
      <c r="AE38" s="59"/>
      <c r="AF38" s="60"/>
      <c r="AG38" s="50" t="s">
        <v>11</v>
      </c>
      <c r="AH38" s="54"/>
      <c r="AI38" s="614" t="s">
        <v>39</v>
      </c>
      <c r="AJ38" s="615"/>
      <c r="AK38" s="616"/>
      <c r="AL38" s="54"/>
      <c r="AM38" s="102" t="s">
        <v>22</v>
      </c>
      <c r="AN38" s="55" t="s">
        <v>22</v>
      </c>
      <c r="AO38" s="50" t="s">
        <v>20</v>
      </c>
      <c r="AP38" s="50" t="s">
        <v>20</v>
      </c>
      <c r="AQ38" s="54"/>
      <c r="AR38" s="15" t="s">
        <v>22</v>
      </c>
      <c r="AS38" s="15" t="s">
        <v>9</v>
      </c>
      <c r="AT38" s="61" t="s">
        <v>9</v>
      </c>
    </row>
    <row r="39" spans="2:46" ht="16.5" customHeight="1" thickBot="1">
      <c r="B39" s="32" t="s">
        <v>9</v>
      </c>
      <c r="C39" s="25" t="s">
        <v>9</v>
      </c>
      <c r="D39" s="33" t="s">
        <v>10</v>
      </c>
      <c r="E39" s="3"/>
      <c r="F39" s="37" t="s">
        <v>3</v>
      </c>
      <c r="G39" s="37" t="s">
        <v>4</v>
      </c>
      <c r="H39" s="37" t="s">
        <v>5</v>
      </c>
      <c r="I39" s="37" t="s">
        <v>6</v>
      </c>
      <c r="J39" s="37" t="s">
        <v>8</v>
      </c>
      <c r="K39" s="37" t="s">
        <v>11</v>
      </c>
      <c r="L39" s="2"/>
      <c r="M39" s="38" t="s">
        <v>10</v>
      </c>
      <c r="N39" s="39" t="s">
        <v>116</v>
      </c>
      <c r="O39" s="1"/>
      <c r="P39" s="25" t="s">
        <v>2</v>
      </c>
      <c r="Q39" s="3"/>
      <c r="R39" s="25" t="s">
        <v>125</v>
      </c>
      <c r="S39" s="25" t="s">
        <v>34</v>
      </c>
      <c r="T39" s="25" t="s">
        <v>46</v>
      </c>
      <c r="U39" s="41" t="s">
        <v>16</v>
      </c>
      <c r="V39" s="3" t="s">
        <v>9</v>
      </c>
      <c r="W39" s="485"/>
      <c r="X39" s="103" t="s">
        <v>11</v>
      </c>
      <c r="Y39" s="6"/>
      <c r="Z39" s="486"/>
      <c r="AA39" s="104" t="s">
        <v>129</v>
      </c>
      <c r="AB39" s="3"/>
      <c r="AC39" s="24" t="s">
        <v>23</v>
      </c>
      <c r="AD39" s="46" t="s">
        <v>18</v>
      </c>
      <c r="AE39" s="24" t="s">
        <v>25</v>
      </c>
      <c r="AF39" s="24" t="s">
        <v>26</v>
      </c>
      <c r="AG39" s="25" t="s">
        <v>30</v>
      </c>
      <c r="AH39" s="16"/>
      <c r="AI39" s="26" t="s">
        <v>130</v>
      </c>
      <c r="AJ39" s="105" t="s">
        <v>256</v>
      </c>
      <c r="AK39" s="28"/>
      <c r="AL39" s="3"/>
      <c r="AM39" s="106" t="s">
        <v>14</v>
      </c>
      <c r="AN39" s="41" t="s">
        <v>14</v>
      </c>
      <c r="AO39" s="25" t="s">
        <v>27</v>
      </c>
      <c r="AP39" s="25" t="s">
        <v>28</v>
      </c>
      <c r="AQ39" s="3"/>
      <c r="AR39" s="2" t="s">
        <v>14</v>
      </c>
      <c r="AS39" s="2" t="s">
        <v>27</v>
      </c>
      <c r="AT39" s="62" t="s">
        <v>28</v>
      </c>
    </row>
    <row r="40" spans="2:46" ht="15.75" thickBot="1">
      <c r="B40" s="34"/>
      <c r="C40" s="35"/>
      <c r="D40" s="36" t="s">
        <v>9</v>
      </c>
      <c r="E40" s="52"/>
      <c r="F40" s="63"/>
      <c r="G40" s="63"/>
      <c r="H40" s="63"/>
      <c r="I40" s="63" t="s">
        <v>7</v>
      </c>
      <c r="J40" s="63"/>
      <c r="K40" s="63"/>
      <c r="L40" s="12"/>
      <c r="M40" s="51" t="s">
        <v>15</v>
      </c>
      <c r="N40" s="63" t="s">
        <v>132</v>
      </c>
      <c r="O40" s="12"/>
      <c r="P40" s="35" t="s">
        <v>9</v>
      </c>
      <c r="Q40" s="52"/>
      <c r="R40" s="35"/>
      <c r="S40" s="35"/>
      <c r="T40" s="35" t="s">
        <v>13</v>
      </c>
      <c r="U40" s="64" t="s">
        <v>17</v>
      </c>
      <c r="V40" s="52"/>
      <c r="W40" s="42" t="s">
        <v>19</v>
      </c>
      <c r="X40" s="65"/>
      <c r="Y40" s="52"/>
      <c r="Z40" s="43" t="s">
        <v>19</v>
      </c>
      <c r="AA40" s="44" t="s">
        <v>19</v>
      </c>
      <c r="AB40" s="66"/>
      <c r="AC40" s="35" t="s">
        <v>24</v>
      </c>
      <c r="AD40" s="67" t="s">
        <v>24</v>
      </c>
      <c r="AE40" s="35" t="s">
        <v>24</v>
      </c>
      <c r="AF40" s="35" t="s">
        <v>24</v>
      </c>
      <c r="AG40" s="35" t="s">
        <v>24</v>
      </c>
      <c r="AH40" s="52"/>
      <c r="AI40" s="71" t="s">
        <v>36</v>
      </c>
      <c r="AJ40" s="69" t="s">
        <v>35</v>
      </c>
      <c r="AK40" s="70" t="s">
        <v>37</v>
      </c>
      <c r="AL40" s="52"/>
      <c r="AM40" s="112" t="s">
        <v>20</v>
      </c>
      <c r="AN40" s="64" t="s">
        <v>20</v>
      </c>
      <c r="AO40" s="35"/>
      <c r="AP40" s="35"/>
      <c r="AQ40" s="52"/>
      <c r="AR40" s="72">
        <v>1</v>
      </c>
      <c r="AS40" s="73">
        <v>0</v>
      </c>
      <c r="AT40" s="53" t="s">
        <v>31</v>
      </c>
    </row>
    <row r="41" spans="2:46" ht="16.5" thickBot="1">
      <c r="B41" s="13">
        <v>41785</v>
      </c>
      <c r="C41" s="11">
        <v>1</v>
      </c>
      <c r="D41" s="15">
        <v>10</v>
      </c>
      <c r="E41" s="2"/>
      <c r="F41" s="7">
        <v>3.5</v>
      </c>
      <c r="G41" s="7">
        <v>0</v>
      </c>
      <c r="H41" s="7">
        <v>0</v>
      </c>
      <c r="I41" s="7">
        <v>0</v>
      </c>
      <c r="J41" s="7">
        <v>0</v>
      </c>
      <c r="K41" s="7">
        <f>SUM(F41:J41)</f>
        <v>3.5</v>
      </c>
      <c r="L41" s="4"/>
      <c r="M41" s="113">
        <v>0</v>
      </c>
      <c r="N41" s="15">
        <v>0</v>
      </c>
      <c r="O41" s="4"/>
      <c r="P41" s="114">
        <f>D41-(M41+N41)</f>
        <v>10</v>
      </c>
      <c r="Q41" s="4"/>
      <c r="R41" s="7" t="s">
        <v>59</v>
      </c>
      <c r="S41" s="115">
        <v>2</v>
      </c>
      <c r="T41" s="116">
        <v>30</v>
      </c>
      <c r="U41" s="50">
        <v>248</v>
      </c>
      <c r="V41" s="4"/>
      <c r="W41" s="118">
        <v>0</v>
      </c>
      <c r="X41" s="119">
        <v>156</v>
      </c>
      <c r="Y41" s="120">
        <v>185</v>
      </c>
      <c r="Z41" s="118">
        <v>0</v>
      </c>
      <c r="AA41" s="118">
        <v>4</v>
      </c>
      <c r="AB41" s="3"/>
      <c r="AC41" s="29">
        <f>X41*S41</f>
        <v>312</v>
      </c>
      <c r="AD41" s="121">
        <v>8</v>
      </c>
      <c r="AE41" s="15">
        <v>0</v>
      </c>
      <c r="AF41" s="15">
        <v>0</v>
      </c>
      <c r="AG41" s="121">
        <v>13</v>
      </c>
      <c r="AH41" s="122"/>
      <c r="AI41" s="124">
        <v>1500</v>
      </c>
      <c r="AJ41" s="125">
        <f>AC41+AD41+AE41+AF41</f>
        <v>320</v>
      </c>
      <c r="AK41" s="125">
        <f>AI41-AJ41</f>
        <v>1180</v>
      </c>
      <c r="AL41" s="3"/>
      <c r="AM41" s="29">
        <f>(X41/U41)*100</f>
        <v>62.903225806451616</v>
      </c>
      <c r="AN41" s="15" t="s">
        <v>134</v>
      </c>
      <c r="AO41" s="50">
        <f>(AD41/(AC41+AD41))*100</f>
        <v>2.5</v>
      </c>
      <c r="AP41" s="15">
        <f>(AG41/AC41)*100</f>
        <v>4.1666666666666661</v>
      </c>
      <c r="AQ41" s="4"/>
      <c r="AR41" s="113" t="s">
        <v>52</v>
      </c>
      <c r="AS41" s="15" t="s">
        <v>52</v>
      </c>
      <c r="AT41" s="15" t="s">
        <v>52</v>
      </c>
    </row>
    <row r="42" spans="2:46" ht="16.5" thickBot="1">
      <c r="B42" s="14" t="s">
        <v>247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6.5</v>
      </c>
      <c r="Q42" s="4"/>
      <c r="R42" s="127"/>
      <c r="S42" s="129"/>
      <c r="T42" s="130"/>
      <c r="U42" s="150">
        <f>P42*T41</f>
        <v>195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80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thickBot="1">
      <c r="B44" s="13">
        <v>41786</v>
      </c>
      <c r="C44" s="11">
        <v>1</v>
      </c>
      <c r="D44" s="15">
        <v>10</v>
      </c>
      <c r="E44" s="2"/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f>SUM(F44:J44)</f>
        <v>1</v>
      </c>
      <c r="L44" s="4"/>
      <c r="M44" s="113">
        <v>0</v>
      </c>
      <c r="N44" s="15">
        <v>0</v>
      </c>
      <c r="O44" s="4"/>
      <c r="P44" s="114">
        <f>D44-(M44+N44)</f>
        <v>10</v>
      </c>
      <c r="Q44" s="4"/>
      <c r="R44" s="7" t="s">
        <v>59</v>
      </c>
      <c r="S44" s="115">
        <v>2</v>
      </c>
      <c r="T44" s="116">
        <v>30</v>
      </c>
      <c r="U44" s="50">
        <v>248</v>
      </c>
      <c r="V44" s="4"/>
      <c r="W44" s="118">
        <v>0</v>
      </c>
      <c r="X44" s="119">
        <v>220</v>
      </c>
      <c r="Y44" s="120">
        <v>185</v>
      </c>
      <c r="Z44" s="118">
        <v>0</v>
      </c>
      <c r="AA44" s="118">
        <v>8</v>
      </c>
      <c r="AB44" s="3"/>
      <c r="AC44" s="29">
        <f>X44*S44</f>
        <v>440</v>
      </c>
      <c r="AD44" s="121">
        <v>16</v>
      </c>
      <c r="AE44" s="15">
        <v>0</v>
      </c>
      <c r="AF44" s="15">
        <v>0</v>
      </c>
      <c r="AG44" s="121">
        <v>13</v>
      </c>
      <c r="AH44" s="122"/>
      <c r="AI44" s="124">
        <f>AK41</f>
        <v>1180</v>
      </c>
      <c r="AJ44" s="125">
        <f>AC44+AD44+AE44+AF44</f>
        <v>456</v>
      </c>
      <c r="AK44" s="125">
        <f>AI44-AJ44</f>
        <v>724</v>
      </c>
      <c r="AL44" s="3"/>
      <c r="AM44" s="29">
        <f>(X44/U44)*100</f>
        <v>88.709677419354833</v>
      </c>
      <c r="AN44" s="15" t="s">
        <v>134</v>
      </c>
      <c r="AO44" s="50">
        <f>(AD44/(AC44+AD44))*100</f>
        <v>3.5087719298245612</v>
      </c>
      <c r="AP44" s="15">
        <f>(AG44/AC44)*100</f>
        <v>2.9545454545454546</v>
      </c>
      <c r="AQ44" s="4"/>
      <c r="AR44" s="113" t="s">
        <v>52</v>
      </c>
      <c r="AS44" s="15" t="s">
        <v>52</v>
      </c>
      <c r="AT44" s="15" t="s">
        <v>52</v>
      </c>
    </row>
    <row r="45" spans="2:46" ht="16.5" thickBot="1">
      <c r="B45" s="14" t="s">
        <v>247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9</v>
      </c>
      <c r="Q45" s="4"/>
      <c r="R45" s="127"/>
      <c r="S45" s="129"/>
      <c r="T45" s="130"/>
      <c r="U45" s="150">
        <f>P45*T44</f>
        <v>270</v>
      </c>
      <c r="V45" s="131"/>
      <c r="W45" s="133"/>
      <c r="X45" s="134"/>
      <c r="Y45" s="135"/>
      <c r="Z45" s="133"/>
      <c r="AA45" s="133"/>
      <c r="AB45" s="16"/>
      <c r="AC45" s="136"/>
      <c r="AD45" s="137"/>
      <c r="AE45" s="130"/>
      <c r="AF45" s="130"/>
      <c r="AG45" s="130"/>
      <c r="AH45" s="131"/>
      <c r="AI45" s="140"/>
      <c r="AJ45" s="137"/>
      <c r="AK45" s="137"/>
      <c r="AL45" s="16"/>
      <c r="AM45" s="151">
        <f>(X44/U45)*100</f>
        <v>81.481481481481481</v>
      </c>
      <c r="AN45" s="130"/>
      <c r="AO45" s="130"/>
      <c r="AP45" s="130"/>
      <c r="AQ45" s="131"/>
      <c r="AR45" s="127"/>
      <c r="AS45" s="126"/>
      <c r="AT45" s="126"/>
    </row>
    <row r="47" spans="2:46" ht="15.75" thickBot="1">
      <c r="B47" s="262" t="s">
        <v>162</v>
      </c>
    </row>
    <row r="48" spans="2:46" ht="16.5" customHeight="1">
      <c r="B48" s="223" t="s">
        <v>32</v>
      </c>
      <c r="C48" s="224" t="s">
        <v>1</v>
      </c>
      <c r="D48" s="225" t="s">
        <v>1</v>
      </c>
      <c r="E48" s="226"/>
      <c r="F48" s="664" t="s">
        <v>12</v>
      </c>
      <c r="G48" s="665"/>
      <c r="H48" s="665"/>
      <c r="I48" s="665"/>
      <c r="J48" s="665"/>
      <c r="K48" s="666"/>
      <c r="L48" s="168"/>
      <c r="M48" s="667" t="s">
        <v>33</v>
      </c>
      <c r="N48" s="668"/>
      <c r="O48" s="168"/>
      <c r="P48" s="168" t="s">
        <v>10</v>
      </c>
      <c r="Q48" s="226"/>
      <c r="R48" s="168" t="s">
        <v>122</v>
      </c>
      <c r="S48" s="476"/>
      <c r="T48" s="168" t="s">
        <v>29</v>
      </c>
      <c r="U48" s="168" t="s">
        <v>14</v>
      </c>
      <c r="V48" s="226" t="s">
        <v>9</v>
      </c>
      <c r="W48" s="478" t="s">
        <v>198</v>
      </c>
      <c r="X48" s="227" t="s">
        <v>14</v>
      </c>
      <c r="Y48" s="477"/>
      <c r="Z48" s="478" t="s">
        <v>113</v>
      </c>
      <c r="AA48" s="229" t="s">
        <v>43</v>
      </c>
      <c r="AB48" s="226"/>
      <c r="AC48" s="230" t="s">
        <v>38</v>
      </c>
      <c r="AD48" s="231"/>
      <c r="AE48" s="226"/>
      <c r="AF48" s="232"/>
      <c r="AG48" s="168" t="s">
        <v>11</v>
      </c>
      <c r="AH48" s="226"/>
      <c r="AI48" s="658" t="s">
        <v>39</v>
      </c>
      <c r="AJ48" s="659"/>
      <c r="AK48" s="660"/>
      <c r="AL48" s="226"/>
      <c r="AM48" s="168" t="s">
        <v>22</v>
      </c>
      <c r="AN48" s="168" t="s">
        <v>22</v>
      </c>
      <c r="AO48" s="168" t="s">
        <v>20</v>
      </c>
      <c r="AP48" s="168" t="s">
        <v>20</v>
      </c>
      <c r="AQ48" s="226"/>
      <c r="AR48" s="168" t="s">
        <v>22</v>
      </c>
      <c r="AS48" s="168" t="s">
        <v>9</v>
      </c>
      <c r="AT48" s="233" t="s">
        <v>9</v>
      </c>
    </row>
    <row r="49" spans="2:46" ht="16.5" customHeight="1" thickBot="1">
      <c r="B49" s="234" t="s">
        <v>9</v>
      </c>
      <c r="C49" s="189" t="s">
        <v>9</v>
      </c>
      <c r="D49" s="235" t="s">
        <v>10</v>
      </c>
      <c r="E49" s="236"/>
      <c r="F49" s="237" t="s">
        <v>3</v>
      </c>
      <c r="G49" s="237" t="s">
        <v>4</v>
      </c>
      <c r="H49" s="237" t="s">
        <v>5</v>
      </c>
      <c r="I49" s="237" t="s">
        <v>6</v>
      </c>
      <c r="J49" s="237" t="s">
        <v>8</v>
      </c>
      <c r="K49" s="237" t="s">
        <v>11</v>
      </c>
      <c r="L49" s="189"/>
      <c r="M49" s="238" t="s">
        <v>10</v>
      </c>
      <c r="N49" s="239" t="s">
        <v>116</v>
      </c>
      <c r="O49" s="189"/>
      <c r="P49" s="189" t="s">
        <v>2</v>
      </c>
      <c r="Q49" s="236"/>
      <c r="R49" s="189" t="s">
        <v>125</v>
      </c>
      <c r="S49" s="189" t="s">
        <v>34</v>
      </c>
      <c r="T49" s="189" t="s">
        <v>46</v>
      </c>
      <c r="U49" s="189" t="s">
        <v>16</v>
      </c>
      <c r="V49" s="236" t="s">
        <v>9</v>
      </c>
      <c r="W49" s="475"/>
      <c r="X49" s="238" t="s">
        <v>11</v>
      </c>
      <c r="Y49" s="474"/>
      <c r="Z49" s="475"/>
      <c r="AA49" s="183" t="s">
        <v>129</v>
      </c>
      <c r="AB49" s="236"/>
      <c r="AC49" s="242" t="s">
        <v>23</v>
      </c>
      <c r="AD49" s="243" t="s">
        <v>18</v>
      </c>
      <c r="AE49" s="242" t="s">
        <v>25</v>
      </c>
      <c r="AF49" s="242" t="s">
        <v>26</v>
      </c>
      <c r="AG49" s="189" t="s">
        <v>30</v>
      </c>
      <c r="AH49" s="236"/>
      <c r="AI49" s="244" t="s">
        <v>130</v>
      </c>
      <c r="AJ49" s="236" t="s">
        <v>254</v>
      </c>
      <c r="AK49" s="240"/>
      <c r="AL49" s="236"/>
      <c r="AM49" s="189" t="s">
        <v>14</v>
      </c>
      <c r="AN49" s="189" t="s">
        <v>14</v>
      </c>
      <c r="AO49" s="189" t="s">
        <v>27</v>
      </c>
      <c r="AP49" s="189" t="s">
        <v>28</v>
      </c>
      <c r="AQ49" s="236"/>
      <c r="AR49" s="189" t="s">
        <v>14</v>
      </c>
      <c r="AS49" s="189" t="s">
        <v>27</v>
      </c>
      <c r="AT49" s="235" t="s">
        <v>28</v>
      </c>
    </row>
    <row r="50" spans="2:46" ht="15.75" thickBot="1">
      <c r="B50" s="245"/>
      <c r="C50" s="213"/>
      <c r="D50" s="246" t="s">
        <v>9</v>
      </c>
      <c r="E50" s="247"/>
      <c r="F50" s="248"/>
      <c r="G50" s="248"/>
      <c r="H50" s="248"/>
      <c r="I50" s="248" t="s">
        <v>7</v>
      </c>
      <c r="J50" s="248"/>
      <c r="K50" s="248"/>
      <c r="L50" s="213"/>
      <c r="M50" s="249" t="s">
        <v>15</v>
      </c>
      <c r="N50" s="248" t="s">
        <v>132</v>
      </c>
      <c r="O50" s="213"/>
      <c r="P50" s="213" t="s">
        <v>9</v>
      </c>
      <c r="Q50" s="247"/>
      <c r="R50" s="213"/>
      <c r="S50" s="213"/>
      <c r="T50" s="213" t="s">
        <v>13</v>
      </c>
      <c r="U50" s="213" t="s">
        <v>17</v>
      </c>
      <c r="V50" s="247"/>
      <c r="W50" s="252" t="s">
        <v>19</v>
      </c>
      <c r="X50" s="250"/>
      <c r="Y50" s="247"/>
      <c r="Z50" s="255" t="s">
        <v>19</v>
      </c>
      <c r="AA50" s="256" t="s">
        <v>19</v>
      </c>
      <c r="AB50" s="247"/>
      <c r="AC50" s="213" t="s">
        <v>24</v>
      </c>
      <c r="AD50" s="257" t="s">
        <v>24</v>
      </c>
      <c r="AE50" s="213" t="s">
        <v>24</v>
      </c>
      <c r="AF50" s="213" t="s">
        <v>24</v>
      </c>
      <c r="AG50" s="213" t="s">
        <v>24</v>
      </c>
      <c r="AH50" s="247"/>
      <c r="AI50" s="258" t="s">
        <v>36</v>
      </c>
      <c r="AJ50" s="259" t="s">
        <v>35</v>
      </c>
      <c r="AK50" s="251" t="s">
        <v>37</v>
      </c>
      <c r="AL50" s="247"/>
      <c r="AM50" s="213" t="s">
        <v>20</v>
      </c>
      <c r="AN50" s="213" t="s">
        <v>20</v>
      </c>
      <c r="AO50" s="213"/>
      <c r="AP50" s="213"/>
      <c r="AQ50" s="247"/>
      <c r="AR50" s="260">
        <v>1</v>
      </c>
      <c r="AS50" s="261">
        <v>0</v>
      </c>
      <c r="AT50" s="246" t="s">
        <v>31</v>
      </c>
    </row>
    <row r="52" spans="2:46">
      <c r="F52">
        <f t="shared" ref="F52:N52" si="0">F11+F14+F17+F20+F26+F29+F32+F35+F41+F44</f>
        <v>14.5</v>
      </c>
      <c r="G52">
        <f t="shared" si="0"/>
        <v>2</v>
      </c>
      <c r="H52">
        <f t="shared" si="0"/>
        <v>0</v>
      </c>
      <c r="I52">
        <f t="shared" si="0"/>
        <v>0</v>
      </c>
      <c r="J52">
        <f t="shared" si="0"/>
        <v>0</v>
      </c>
      <c r="K52">
        <f t="shared" si="0"/>
        <v>16.5</v>
      </c>
      <c r="L52">
        <f t="shared" si="0"/>
        <v>0</v>
      </c>
      <c r="M52">
        <f t="shared" si="0"/>
        <v>0</v>
      </c>
      <c r="N52">
        <f t="shared" si="0"/>
        <v>0</v>
      </c>
      <c r="P52">
        <f>P11+P14+P17+P20+P26+P29+P32+P35+P41+P44</f>
        <v>87</v>
      </c>
      <c r="U52">
        <f>U11+U14+U17+U20+U26+U29+U32+U35+U41+U44</f>
        <v>2480</v>
      </c>
      <c r="AC52">
        <f>AC11+AC14+AC17+AC20+AC26+AC29+AC32+AC35+AC41+AC44</f>
        <v>4510</v>
      </c>
      <c r="AD52">
        <f>AD11+AD14+AD17+AD20+AD26+AD29+AD32+AD35+AD41+AD44</f>
        <v>177.04</v>
      </c>
      <c r="AE52">
        <f>AE11+AE14+AE17+AE20+AE26+AE29+AE32+AE35+AE41+AE44</f>
        <v>0</v>
      </c>
      <c r="AF52">
        <f>AF11+AF14+AF17+AF20+AF26+AF29+AF32+AF35+AF41+AF44</f>
        <v>0</v>
      </c>
      <c r="AG52">
        <f>AG11+AG14+AG17+AG20+AG26+AG29+AG32+AG35+AG41+AG44</f>
        <v>130</v>
      </c>
    </row>
  </sheetData>
  <mergeCells count="14">
    <mergeCell ref="F48:K48"/>
    <mergeCell ref="M48:N48"/>
    <mergeCell ref="AI48:AK48"/>
    <mergeCell ref="F23:K23"/>
    <mergeCell ref="M23:N23"/>
    <mergeCell ref="AI23:AK23"/>
    <mergeCell ref="F38:K38"/>
    <mergeCell ref="M38:N38"/>
    <mergeCell ref="AI38:AK38"/>
    <mergeCell ref="I2:Y2"/>
    <mergeCell ref="AR6:AT6"/>
    <mergeCell ref="F8:K8"/>
    <mergeCell ref="M8:N8"/>
    <mergeCell ref="AI8:AK8"/>
  </mergeCells>
  <conditionalFormatting sqref="AR11:AT12">
    <cfRule type="containsText" dxfId="91" priority="21" operator="containsText" text="Si">
      <formula>NOT(ISERROR(SEARCH("Si",AR11)))</formula>
    </cfRule>
    <cfRule type="containsText" dxfId="90" priority="22" operator="containsText" text="No">
      <formula>NOT(ISERROR(SEARCH("No",AR11)))</formula>
    </cfRule>
  </conditionalFormatting>
  <conditionalFormatting sqref="AR14:AT15">
    <cfRule type="containsText" dxfId="89" priority="17" operator="containsText" text="Si">
      <formula>NOT(ISERROR(SEARCH("Si",AR14)))</formula>
    </cfRule>
    <cfRule type="containsText" dxfId="88" priority="18" operator="containsText" text="No">
      <formula>NOT(ISERROR(SEARCH("No",AR14)))</formula>
    </cfRule>
  </conditionalFormatting>
  <conditionalFormatting sqref="AR17:AT18">
    <cfRule type="containsText" dxfId="87" priority="15" operator="containsText" text="Si">
      <formula>NOT(ISERROR(SEARCH("Si",AR17)))</formula>
    </cfRule>
    <cfRule type="containsText" dxfId="86" priority="16" operator="containsText" text="No">
      <formula>NOT(ISERROR(SEARCH("No",AR17)))</formula>
    </cfRule>
  </conditionalFormatting>
  <conditionalFormatting sqref="AR20:AT21">
    <cfRule type="containsText" dxfId="85" priority="13" operator="containsText" text="Si">
      <formula>NOT(ISERROR(SEARCH("Si",AR20)))</formula>
    </cfRule>
    <cfRule type="containsText" dxfId="84" priority="14" operator="containsText" text="No">
      <formula>NOT(ISERROR(SEARCH("No",AR20)))</formula>
    </cfRule>
  </conditionalFormatting>
  <conditionalFormatting sqref="AR26:AT27">
    <cfRule type="containsText" dxfId="83" priority="11" operator="containsText" text="Si">
      <formula>NOT(ISERROR(SEARCH("Si",AR26)))</formula>
    </cfRule>
    <cfRule type="containsText" dxfId="82" priority="12" operator="containsText" text="No">
      <formula>NOT(ISERROR(SEARCH("No",AR26)))</formula>
    </cfRule>
  </conditionalFormatting>
  <conditionalFormatting sqref="AR29:AT30">
    <cfRule type="containsText" dxfId="81" priority="9" operator="containsText" text="Si">
      <formula>NOT(ISERROR(SEARCH("Si",AR29)))</formula>
    </cfRule>
    <cfRule type="containsText" dxfId="80" priority="10" operator="containsText" text="No">
      <formula>NOT(ISERROR(SEARCH("No",AR29)))</formula>
    </cfRule>
  </conditionalFormatting>
  <conditionalFormatting sqref="AR32:AT33">
    <cfRule type="containsText" dxfId="79" priority="7" operator="containsText" text="Si">
      <formula>NOT(ISERROR(SEARCH("Si",AR32)))</formula>
    </cfRule>
    <cfRule type="containsText" dxfId="78" priority="8" operator="containsText" text="No">
      <formula>NOT(ISERROR(SEARCH("No",AR32)))</formula>
    </cfRule>
  </conditionalFormatting>
  <conditionalFormatting sqref="AR35:AT36">
    <cfRule type="containsText" dxfId="77" priority="5" operator="containsText" text="Si">
      <formula>NOT(ISERROR(SEARCH("Si",AR35)))</formula>
    </cfRule>
    <cfRule type="containsText" dxfId="76" priority="6" operator="containsText" text="No">
      <formula>NOT(ISERROR(SEARCH("No",AR35)))</formula>
    </cfRule>
  </conditionalFormatting>
  <conditionalFormatting sqref="AR41:AT42">
    <cfRule type="containsText" dxfId="75" priority="3" operator="containsText" text="Si">
      <formula>NOT(ISERROR(SEARCH("Si",AR41)))</formula>
    </cfRule>
    <cfRule type="containsText" dxfId="74" priority="4" operator="containsText" text="No">
      <formula>NOT(ISERROR(SEARCH("No",AR41)))</formula>
    </cfRule>
  </conditionalFormatting>
  <conditionalFormatting sqref="AR44:AT45">
    <cfRule type="containsText" dxfId="73" priority="1" operator="containsText" text="Si">
      <formula>NOT(ISERROR(SEARCH("Si",AR44)))</formula>
    </cfRule>
    <cfRule type="containsText" dxfId="72" priority="2" operator="containsText" text="No">
      <formula>NOT(ISERROR(SEARCH("No",AR44)))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1:AT23"/>
  <sheetViews>
    <sheetView view="pageBreakPreview" zoomScale="85" zoomScaleSheetLayoutView="85" workbookViewId="0">
      <selection activeCell="P15" sqref="P1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479"/>
      <c r="T8" s="50" t="s">
        <v>29</v>
      </c>
      <c r="U8" s="55" t="s">
        <v>14</v>
      </c>
      <c r="V8" s="54" t="s">
        <v>9</v>
      </c>
      <c r="W8" s="482" t="s">
        <v>198</v>
      </c>
      <c r="X8" s="100" t="s">
        <v>14</v>
      </c>
      <c r="Y8" s="56"/>
      <c r="Z8" s="483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480"/>
      <c r="X9" s="103" t="s">
        <v>11</v>
      </c>
      <c r="Y9" s="6"/>
      <c r="Z9" s="481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255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41800</v>
      </c>
      <c r="C11" s="11">
        <v>1</v>
      </c>
      <c r="D11" s="15">
        <v>4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4"/>
      <c r="M11" s="113">
        <v>0</v>
      </c>
      <c r="N11" s="15">
        <v>0</v>
      </c>
      <c r="O11" s="4"/>
      <c r="P11" s="114">
        <f>D11-(M11+N11)</f>
        <v>4</v>
      </c>
      <c r="Q11" s="4"/>
      <c r="R11" s="7" t="s">
        <v>59</v>
      </c>
      <c r="S11" s="115">
        <v>2</v>
      </c>
      <c r="T11" s="116">
        <v>30</v>
      </c>
      <c r="U11" s="50">
        <v>248</v>
      </c>
      <c r="V11" s="4"/>
      <c r="W11" s="118">
        <v>0</v>
      </c>
      <c r="X11" s="119">
        <v>117</v>
      </c>
      <c r="Y11" s="120">
        <v>185</v>
      </c>
      <c r="Z11" s="118">
        <v>0</v>
      </c>
      <c r="AA11" s="118">
        <v>9</v>
      </c>
      <c r="AB11" s="3"/>
      <c r="AC11" s="29">
        <f>X11*S11</f>
        <v>234</v>
      </c>
      <c r="AD11" s="121">
        <v>18</v>
      </c>
      <c r="AE11" s="15">
        <v>0</v>
      </c>
      <c r="AF11" s="15">
        <v>0</v>
      </c>
      <c r="AG11" s="121">
        <v>13</v>
      </c>
      <c r="AH11" s="122"/>
      <c r="AI11" s="124">
        <v>1400</v>
      </c>
      <c r="AJ11" s="125">
        <f>AC11+AD11+AE11+AF11</f>
        <v>252</v>
      </c>
      <c r="AK11" s="125">
        <f>AI11-AJ11</f>
        <v>1148</v>
      </c>
      <c r="AL11" s="3"/>
      <c r="AM11" s="29">
        <f>(X11/U11)*100</f>
        <v>47.177419354838712</v>
      </c>
      <c r="AN11" s="15" t="s">
        <v>134</v>
      </c>
      <c r="AO11" s="50">
        <f>(AD11/(AC11+AD11))*100</f>
        <v>7.1428571428571423</v>
      </c>
      <c r="AP11" s="15">
        <f>(AG11/AC11)*100</f>
        <v>5.5555555555555554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67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4</v>
      </c>
      <c r="Q12" s="4"/>
      <c r="R12" s="127"/>
      <c r="S12" s="129"/>
      <c r="T12" s="130"/>
      <c r="U12" s="150">
        <f>P12*T11</f>
        <v>120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97.5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41802</v>
      </c>
      <c r="C14" s="11">
        <v>1</v>
      </c>
      <c r="D14" s="15">
        <v>10</v>
      </c>
      <c r="E14" s="2"/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2</v>
      </c>
      <c r="L14" s="4"/>
      <c r="M14" s="113">
        <v>0</v>
      </c>
      <c r="N14" s="15">
        <v>0</v>
      </c>
      <c r="O14" s="4"/>
      <c r="P14" s="114">
        <f>D14-(M14+N14)</f>
        <v>10</v>
      </c>
      <c r="Q14" s="4"/>
      <c r="R14" s="7" t="s">
        <v>59</v>
      </c>
      <c r="S14" s="115">
        <v>2</v>
      </c>
      <c r="T14" s="116">
        <v>30</v>
      </c>
      <c r="U14" s="50">
        <v>248</v>
      </c>
      <c r="V14" s="4"/>
      <c r="W14" s="118">
        <v>0</v>
      </c>
      <c r="X14" s="119">
        <v>229</v>
      </c>
      <c r="Y14" s="120">
        <v>185</v>
      </c>
      <c r="Z14" s="118">
        <v>0</v>
      </c>
      <c r="AA14" s="118">
        <v>2</v>
      </c>
      <c r="AB14" s="3"/>
      <c r="AC14" s="29">
        <f>X14*S14</f>
        <v>458</v>
      </c>
      <c r="AD14" s="121">
        <v>4</v>
      </c>
      <c r="AE14" s="15">
        <v>0</v>
      </c>
      <c r="AF14" s="15">
        <v>0</v>
      </c>
      <c r="AG14" s="121">
        <v>13</v>
      </c>
      <c r="AH14" s="122"/>
      <c r="AI14" s="124">
        <f>AK11</f>
        <v>1148</v>
      </c>
      <c r="AJ14" s="125">
        <f>AC14+AD14+AE14+AF14</f>
        <v>462</v>
      </c>
      <c r="AK14" s="125">
        <f>AI14-AJ14</f>
        <v>686</v>
      </c>
      <c r="AL14" s="3"/>
      <c r="AM14" s="29">
        <f>(X14/U14)*100</f>
        <v>92.338709677419345</v>
      </c>
      <c r="AN14" s="15" t="s">
        <v>134</v>
      </c>
      <c r="AO14" s="50">
        <f>(AD14/(AC14+AD14))*100</f>
        <v>0.86580086580086579</v>
      </c>
      <c r="AP14" s="15">
        <f>(AG14/AC14)*100</f>
        <v>2.8384279475982535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67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8</v>
      </c>
      <c r="Q15" s="4"/>
      <c r="R15" s="127"/>
      <c r="S15" s="129"/>
      <c r="T15" s="130"/>
      <c r="U15" s="150">
        <f>P15*T14</f>
        <v>240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95.416666666666671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41803</v>
      </c>
      <c r="C17" s="11">
        <v>1</v>
      </c>
      <c r="D17" s="15">
        <v>2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</v>
      </c>
      <c r="L17" s="4"/>
      <c r="M17" s="113">
        <v>0</v>
      </c>
      <c r="N17" s="15">
        <v>0</v>
      </c>
      <c r="O17" s="4"/>
      <c r="P17" s="114">
        <f>D17-(M17+N17)</f>
        <v>2</v>
      </c>
      <c r="Q17" s="4"/>
      <c r="R17" s="7" t="s">
        <v>59</v>
      </c>
      <c r="S17" s="115">
        <v>2</v>
      </c>
      <c r="T17" s="116">
        <v>30</v>
      </c>
      <c r="U17" s="50">
        <v>248</v>
      </c>
      <c r="V17" s="4"/>
      <c r="W17" s="118">
        <v>0</v>
      </c>
      <c r="X17" s="119">
        <v>51</v>
      </c>
      <c r="Y17" s="120">
        <v>185</v>
      </c>
      <c r="Z17" s="118">
        <v>0</v>
      </c>
      <c r="AA17" s="118">
        <v>1</v>
      </c>
      <c r="AB17" s="3"/>
      <c r="AC17" s="29">
        <f>X17*S17</f>
        <v>102</v>
      </c>
      <c r="AD17" s="121">
        <v>2</v>
      </c>
      <c r="AE17" s="15">
        <v>0</v>
      </c>
      <c r="AF17" s="15">
        <v>0</v>
      </c>
      <c r="AG17" s="121">
        <v>13</v>
      </c>
      <c r="AH17" s="122"/>
      <c r="AI17" s="124">
        <f>AK14</f>
        <v>686</v>
      </c>
      <c r="AJ17" s="125">
        <f>AC17+AD17+AE17+AF17</f>
        <v>104</v>
      </c>
      <c r="AK17" s="125">
        <f>AI17-AJ17</f>
        <v>582</v>
      </c>
      <c r="AL17" s="3"/>
      <c r="AM17" s="29">
        <f>(X17/U17)*100</f>
        <v>20.56451612903226</v>
      </c>
      <c r="AN17" s="15" t="s">
        <v>134</v>
      </c>
      <c r="AO17" s="50">
        <f>(AD17/(AC17+AD17))*100</f>
        <v>1.9230769230769231</v>
      </c>
      <c r="AP17" s="15">
        <f>(AG17/AC17)*100</f>
        <v>12.745098039215685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67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2</v>
      </c>
      <c r="Q18" s="4"/>
      <c r="R18" s="127"/>
      <c r="S18" s="129"/>
      <c r="T18" s="130"/>
      <c r="U18" s="150">
        <f>P18*T17</f>
        <v>60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85</v>
      </c>
      <c r="AN18" s="130"/>
      <c r="AO18" s="130"/>
      <c r="AP18" s="130"/>
      <c r="AQ18" s="131"/>
      <c r="AR18" s="127"/>
      <c r="AS18" s="126"/>
      <c r="AT18" s="126"/>
    </row>
    <row r="19" spans="2:46" ht="15.75" thickBot="1">
      <c r="B19" s="262" t="s">
        <v>162</v>
      </c>
    </row>
    <row r="20" spans="2:46" s="267" customFormat="1" ht="16.5" customHeight="1">
      <c r="B20" s="223" t="s">
        <v>32</v>
      </c>
      <c r="C20" s="224" t="s">
        <v>1</v>
      </c>
      <c r="D20" s="225" t="s">
        <v>1</v>
      </c>
      <c r="E20" s="226"/>
      <c r="F20" s="664" t="s">
        <v>12</v>
      </c>
      <c r="G20" s="665"/>
      <c r="H20" s="665"/>
      <c r="I20" s="665"/>
      <c r="J20" s="665"/>
      <c r="K20" s="666"/>
      <c r="L20" s="168"/>
      <c r="M20" s="667" t="s">
        <v>33</v>
      </c>
      <c r="N20" s="668"/>
      <c r="O20" s="168"/>
      <c r="P20" s="168" t="s">
        <v>10</v>
      </c>
      <c r="Q20" s="226"/>
      <c r="R20" s="168" t="s">
        <v>122</v>
      </c>
      <c r="S20" s="496"/>
      <c r="T20" s="168" t="s">
        <v>29</v>
      </c>
      <c r="U20" s="168" t="s">
        <v>14</v>
      </c>
      <c r="V20" s="226" t="s">
        <v>9</v>
      </c>
      <c r="W20" s="498" t="s">
        <v>198</v>
      </c>
      <c r="X20" s="227" t="s">
        <v>14</v>
      </c>
      <c r="Y20" s="497"/>
      <c r="Z20" s="498" t="s">
        <v>113</v>
      </c>
      <c r="AA20" s="229" t="s">
        <v>43</v>
      </c>
      <c r="AB20" s="226"/>
      <c r="AC20" s="230" t="s">
        <v>38</v>
      </c>
      <c r="AD20" s="231"/>
      <c r="AE20" s="226"/>
      <c r="AF20" s="232"/>
      <c r="AG20" s="168" t="s">
        <v>11</v>
      </c>
      <c r="AH20" s="226"/>
      <c r="AI20" s="658" t="s">
        <v>39</v>
      </c>
      <c r="AJ20" s="659"/>
      <c r="AK20" s="660"/>
      <c r="AL20" s="226"/>
      <c r="AM20" s="168" t="s">
        <v>22</v>
      </c>
      <c r="AN20" s="168" t="s">
        <v>22</v>
      </c>
      <c r="AO20" s="168" t="s">
        <v>20</v>
      </c>
      <c r="AP20" s="168" t="s">
        <v>20</v>
      </c>
      <c r="AQ20" s="226"/>
      <c r="AR20" s="168" t="s">
        <v>22</v>
      </c>
      <c r="AS20" s="168" t="s">
        <v>9</v>
      </c>
      <c r="AT20" s="233" t="s">
        <v>9</v>
      </c>
    </row>
    <row r="21" spans="2:46" s="267" customFormat="1" ht="16.5" customHeight="1" thickBot="1">
      <c r="B21" s="234" t="s">
        <v>9</v>
      </c>
      <c r="C21" s="189" t="s">
        <v>9</v>
      </c>
      <c r="D21" s="235" t="s">
        <v>10</v>
      </c>
      <c r="E21" s="236"/>
      <c r="F21" s="237" t="s">
        <v>3</v>
      </c>
      <c r="G21" s="237" t="s">
        <v>4</v>
      </c>
      <c r="H21" s="237" t="s">
        <v>5</v>
      </c>
      <c r="I21" s="237" t="s">
        <v>6</v>
      </c>
      <c r="J21" s="237" t="s">
        <v>8</v>
      </c>
      <c r="K21" s="237" t="s">
        <v>11</v>
      </c>
      <c r="L21" s="189"/>
      <c r="M21" s="238" t="s">
        <v>10</v>
      </c>
      <c r="N21" s="239" t="s">
        <v>116</v>
      </c>
      <c r="O21" s="189"/>
      <c r="P21" s="189" t="s">
        <v>2</v>
      </c>
      <c r="Q21" s="236"/>
      <c r="R21" s="189" t="s">
        <v>125</v>
      </c>
      <c r="S21" s="189" t="s">
        <v>34</v>
      </c>
      <c r="T21" s="189" t="s">
        <v>46</v>
      </c>
      <c r="U21" s="189" t="s">
        <v>16</v>
      </c>
      <c r="V21" s="236" t="s">
        <v>9</v>
      </c>
      <c r="W21" s="495"/>
      <c r="X21" s="238" t="s">
        <v>11</v>
      </c>
      <c r="Y21" s="494"/>
      <c r="Z21" s="495"/>
      <c r="AA21" s="183" t="s">
        <v>129</v>
      </c>
      <c r="AB21" s="236"/>
      <c r="AC21" s="242" t="s">
        <v>23</v>
      </c>
      <c r="AD21" s="243" t="s">
        <v>18</v>
      </c>
      <c r="AE21" s="242" t="s">
        <v>25</v>
      </c>
      <c r="AF21" s="242" t="s">
        <v>26</v>
      </c>
      <c r="AG21" s="189" t="s">
        <v>30</v>
      </c>
      <c r="AH21" s="236"/>
      <c r="AI21" s="244" t="s">
        <v>130</v>
      </c>
      <c r="AJ21" s="236" t="s">
        <v>255</v>
      </c>
      <c r="AK21" s="240"/>
      <c r="AL21" s="236"/>
      <c r="AM21" s="189" t="s">
        <v>14</v>
      </c>
      <c r="AN21" s="189" t="s">
        <v>14</v>
      </c>
      <c r="AO21" s="189" t="s">
        <v>27</v>
      </c>
      <c r="AP21" s="189" t="s">
        <v>28</v>
      </c>
      <c r="AQ21" s="236"/>
      <c r="AR21" s="189" t="s">
        <v>14</v>
      </c>
      <c r="AS21" s="189" t="s">
        <v>27</v>
      </c>
      <c r="AT21" s="235" t="s">
        <v>28</v>
      </c>
    </row>
    <row r="22" spans="2:46" s="267" customFormat="1" ht="15.75" thickBot="1">
      <c r="B22" s="245"/>
      <c r="C22" s="213"/>
      <c r="D22" s="246" t="s">
        <v>9</v>
      </c>
      <c r="E22" s="247"/>
      <c r="F22" s="248"/>
      <c r="G22" s="248"/>
      <c r="H22" s="248"/>
      <c r="I22" s="248" t="s">
        <v>7</v>
      </c>
      <c r="J22" s="248"/>
      <c r="K22" s="248"/>
      <c r="L22" s="213"/>
      <c r="M22" s="249" t="s">
        <v>15</v>
      </c>
      <c r="N22" s="248" t="s">
        <v>132</v>
      </c>
      <c r="O22" s="213"/>
      <c r="P22" s="213" t="s">
        <v>9</v>
      </c>
      <c r="Q22" s="247"/>
      <c r="R22" s="213"/>
      <c r="S22" s="213"/>
      <c r="T22" s="213" t="s">
        <v>13</v>
      </c>
      <c r="U22" s="213" t="s">
        <v>17</v>
      </c>
      <c r="V22" s="247"/>
      <c r="W22" s="252" t="s">
        <v>19</v>
      </c>
      <c r="X22" s="250"/>
      <c r="Y22" s="247"/>
      <c r="Z22" s="255" t="s">
        <v>19</v>
      </c>
      <c r="AA22" s="256" t="s">
        <v>19</v>
      </c>
      <c r="AB22" s="247"/>
      <c r="AC22" s="213" t="s">
        <v>24</v>
      </c>
      <c r="AD22" s="257" t="s">
        <v>24</v>
      </c>
      <c r="AE22" s="213" t="s">
        <v>24</v>
      </c>
      <c r="AF22" s="213" t="s">
        <v>24</v>
      </c>
      <c r="AG22" s="213" t="s">
        <v>24</v>
      </c>
      <c r="AH22" s="247"/>
      <c r="AI22" s="258" t="s">
        <v>36</v>
      </c>
      <c r="AJ22" s="259" t="s">
        <v>35</v>
      </c>
      <c r="AK22" s="251" t="s">
        <v>37</v>
      </c>
      <c r="AL22" s="247"/>
      <c r="AM22" s="213" t="s">
        <v>20</v>
      </c>
      <c r="AN22" s="213" t="s">
        <v>20</v>
      </c>
      <c r="AO22" s="213"/>
      <c r="AP22" s="213"/>
      <c r="AQ22" s="247"/>
      <c r="AR22" s="260">
        <v>1</v>
      </c>
      <c r="AS22" s="261">
        <v>0</v>
      </c>
      <c r="AT22" s="246" t="s">
        <v>31</v>
      </c>
    </row>
    <row r="23" spans="2:46">
      <c r="F23">
        <f t="shared" ref="F23:K23" si="0">SUM(F11:F18)</f>
        <v>2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2</v>
      </c>
      <c r="M23">
        <f>SUM(M11:M18)</f>
        <v>0</v>
      </c>
      <c r="N23">
        <f>SUM(N11:N18)</f>
        <v>0</v>
      </c>
      <c r="P23">
        <f>SUM(P11:P18)</f>
        <v>30</v>
      </c>
      <c r="R23">
        <f>SUM(R11:R18)</f>
        <v>0</v>
      </c>
      <c r="S23">
        <f>SUM(S11:S18)</f>
        <v>6</v>
      </c>
      <c r="AA23">
        <f>SUM(AA11:AA18)</f>
        <v>12</v>
      </c>
      <c r="AC23">
        <f>SUM(AC11:AC18)</f>
        <v>794</v>
      </c>
      <c r="AD23">
        <f>SUM(AD11:AD18)</f>
        <v>24</v>
      </c>
      <c r="AE23">
        <f>SUM(AE11:AE18)</f>
        <v>0</v>
      </c>
      <c r="AF23">
        <f>SUM(AF11:AF18)</f>
        <v>0</v>
      </c>
    </row>
  </sheetData>
  <mergeCells count="8">
    <mergeCell ref="F20:K20"/>
    <mergeCell ref="M20:N20"/>
    <mergeCell ref="AI20:AK20"/>
    <mergeCell ref="I2:Y2"/>
    <mergeCell ref="AR6:AT6"/>
    <mergeCell ref="F8:K8"/>
    <mergeCell ref="M8:N8"/>
    <mergeCell ref="AI8:AK8"/>
  </mergeCells>
  <conditionalFormatting sqref="AR11:AT12 AR14:AT15 AR17:AT18">
    <cfRule type="containsText" dxfId="71" priority="11" operator="containsText" text="Si">
      <formula>NOT(ISERROR(SEARCH("Si",AR11)))</formula>
    </cfRule>
    <cfRule type="containsText" dxfId="70" priority="12" operator="containsText" text="No">
      <formula>NOT(ISERROR(SEARCH("No",AR11)))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1:AT69"/>
  <sheetViews>
    <sheetView view="pageBreakPreview" topLeftCell="A46" zoomScale="85" zoomScaleSheetLayoutView="85" workbookViewId="0">
      <selection activeCell="R17" sqref="R1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5.710937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7" spans="2:46" ht="15.75" thickBot="1"/>
    <row r="8" spans="2:46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489"/>
      <c r="T8" s="50" t="s">
        <v>29</v>
      </c>
      <c r="U8" s="55" t="s">
        <v>14</v>
      </c>
      <c r="V8" s="54" t="s">
        <v>9</v>
      </c>
      <c r="W8" s="492" t="s">
        <v>198</v>
      </c>
      <c r="X8" s="100" t="s">
        <v>14</v>
      </c>
      <c r="Y8" s="56"/>
      <c r="Z8" s="493" t="s">
        <v>113</v>
      </c>
      <c r="AA8" s="101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614" t="s">
        <v>39</v>
      </c>
      <c r="AJ8" s="615"/>
      <c r="AK8" s="616"/>
      <c r="AL8" s="54"/>
      <c r="AM8" s="102" t="s">
        <v>22</v>
      </c>
      <c r="AN8" s="55" t="s">
        <v>22</v>
      </c>
      <c r="AO8" s="50" t="s">
        <v>20</v>
      </c>
      <c r="AP8" s="50" t="s">
        <v>20</v>
      </c>
      <c r="AQ8" s="54"/>
      <c r="AR8" s="15" t="s">
        <v>22</v>
      </c>
      <c r="AS8" s="15" t="s">
        <v>9</v>
      </c>
      <c r="AT8" s="61" t="s">
        <v>9</v>
      </c>
    </row>
    <row r="9" spans="2:46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5" t="s">
        <v>34</v>
      </c>
      <c r="T9" s="25" t="s">
        <v>46</v>
      </c>
      <c r="U9" s="41" t="s">
        <v>16</v>
      </c>
      <c r="V9" s="3" t="s">
        <v>9</v>
      </c>
      <c r="W9" s="490"/>
      <c r="X9" s="103" t="s">
        <v>11</v>
      </c>
      <c r="Y9" s="6"/>
      <c r="Z9" s="491"/>
      <c r="AA9" s="104" t="s">
        <v>129</v>
      </c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 t="s">
        <v>130</v>
      </c>
      <c r="AJ9" s="105" t="s">
        <v>258</v>
      </c>
      <c r="AK9" s="28"/>
      <c r="AL9" s="3"/>
      <c r="AM9" s="106" t="s">
        <v>14</v>
      </c>
      <c r="AN9" s="41" t="s">
        <v>14</v>
      </c>
      <c r="AO9" s="25" t="s">
        <v>27</v>
      </c>
      <c r="AP9" s="25" t="s">
        <v>28</v>
      </c>
      <c r="AQ9" s="3"/>
      <c r="AR9" s="2" t="s">
        <v>14</v>
      </c>
      <c r="AS9" s="2" t="s">
        <v>27</v>
      </c>
      <c r="AT9" s="62" t="s">
        <v>28</v>
      </c>
    </row>
    <row r="10" spans="2:46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35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71" t="s">
        <v>36</v>
      </c>
      <c r="AJ10" s="69" t="s">
        <v>35</v>
      </c>
      <c r="AK10" s="70" t="s">
        <v>37</v>
      </c>
      <c r="AL10" s="52"/>
      <c r="AM10" s="112" t="s">
        <v>20</v>
      </c>
      <c r="AN10" s="64" t="s">
        <v>20</v>
      </c>
      <c r="AO10" s="35"/>
      <c r="AP10" s="35"/>
      <c r="AQ10" s="52"/>
      <c r="AR10" s="72">
        <v>1</v>
      </c>
      <c r="AS10" s="73">
        <v>0</v>
      </c>
      <c r="AT10" s="53" t="s">
        <v>31</v>
      </c>
    </row>
    <row r="11" spans="2:46" ht="16.5" thickBot="1">
      <c r="B11" s="13">
        <v>41821</v>
      </c>
      <c r="C11" s="11">
        <v>1</v>
      </c>
      <c r="D11" s="15">
        <v>8</v>
      </c>
      <c r="E11" s="2"/>
      <c r="F11" s="7">
        <v>0</v>
      </c>
      <c r="G11" s="7">
        <v>0.5</v>
      </c>
      <c r="H11" s="7">
        <v>0</v>
      </c>
      <c r="I11" s="7">
        <v>0</v>
      </c>
      <c r="J11" s="7">
        <v>0</v>
      </c>
      <c r="K11" s="7">
        <f>SUM(F11:J11)</f>
        <v>0.5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59</v>
      </c>
      <c r="S11" s="115">
        <v>2</v>
      </c>
      <c r="T11" s="116">
        <v>30</v>
      </c>
      <c r="U11" s="50">
        <v>248</v>
      </c>
      <c r="V11" s="4"/>
      <c r="W11" s="118">
        <v>0</v>
      </c>
      <c r="X11" s="119">
        <v>197</v>
      </c>
      <c r="Y11" s="120">
        <v>185</v>
      </c>
      <c r="Z11" s="118">
        <v>0</v>
      </c>
      <c r="AA11" s="118">
        <v>4</v>
      </c>
      <c r="AB11" s="3"/>
      <c r="AC11" s="29">
        <f>X11*S11</f>
        <v>394</v>
      </c>
      <c r="AD11" s="121">
        <v>10</v>
      </c>
      <c r="AE11" s="15">
        <v>0</v>
      </c>
      <c r="AF11" s="15">
        <v>0</v>
      </c>
      <c r="AG11" s="121">
        <v>13</v>
      </c>
      <c r="AH11" s="122"/>
      <c r="AI11" s="124">
        <v>5000</v>
      </c>
      <c r="AJ11" s="125">
        <f>AC11+AD11+AE11+AF11</f>
        <v>404</v>
      </c>
      <c r="AK11" s="125">
        <f>AI11-AJ11</f>
        <v>4596</v>
      </c>
      <c r="AL11" s="3"/>
      <c r="AM11" s="29">
        <f>(X11/U11)*100</f>
        <v>79.435483870967744</v>
      </c>
      <c r="AN11" s="15" t="s">
        <v>134</v>
      </c>
      <c r="AO11" s="50">
        <f>(AD11/(AC11+AD11))*100</f>
        <v>2.4752475247524752</v>
      </c>
      <c r="AP11" s="15">
        <f>(AG11/AC11)*100</f>
        <v>3.2994923857868024</v>
      </c>
      <c r="AQ11" s="4"/>
      <c r="AR11" s="113" t="s">
        <v>52</v>
      </c>
      <c r="AS11" s="15" t="s">
        <v>52</v>
      </c>
      <c r="AT11" s="15" t="s">
        <v>52</v>
      </c>
    </row>
    <row r="12" spans="2:46" ht="16.5" thickBot="1">
      <c r="B12" s="14" t="s">
        <v>217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7.5</v>
      </c>
      <c r="Q12" s="4"/>
      <c r="R12" s="127"/>
      <c r="S12" s="129"/>
      <c r="T12" s="130"/>
      <c r="U12" s="150">
        <f>P12*T11</f>
        <v>225</v>
      </c>
      <c r="V12" s="131"/>
      <c r="W12" s="133"/>
      <c r="X12" s="134"/>
      <c r="Y12" s="135"/>
      <c r="Z12" s="133"/>
      <c r="AA12" s="133"/>
      <c r="AB12" s="16"/>
      <c r="AC12" s="136"/>
      <c r="AD12" s="137"/>
      <c r="AE12" s="130"/>
      <c r="AF12" s="130"/>
      <c r="AG12" s="130"/>
      <c r="AH12" s="131"/>
      <c r="AI12" s="140"/>
      <c r="AJ12" s="137"/>
      <c r="AK12" s="137"/>
      <c r="AL12" s="16"/>
      <c r="AM12" s="151">
        <f>(X11/U12)*100</f>
        <v>87.555555555555557</v>
      </c>
      <c r="AN12" s="130"/>
      <c r="AO12" s="130"/>
      <c r="AP12" s="130"/>
      <c r="AQ12" s="131"/>
      <c r="AR12" s="127"/>
      <c r="AS12" s="126"/>
      <c r="AT12" s="126"/>
    </row>
    <row r="13" spans="2:46" ht="15.75" thickBot="1"/>
    <row r="14" spans="2:46" ht="16.5" thickBot="1">
      <c r="B14" s="13">
        <v>41822</v>
      </c>
      <c r="C14" s="11">
        <v>1</v>
      </c>
      <c r="D14" s="15">
        <v>8</v>
      </c>
      <c r="E14" s="2"/>
      <c r="F14" s="7">
        <v>0.5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0.5</v>
      </c>
      <c r="L14" s="4"/>
      <c r="M14" s="113">
        <v>0</v>
      </c>
      <c r="N14" s="15">
        <v>5</v>
      </c>
      <c r="O14" s="4"/>
      <c r="P14" s="114">
        <f>D14-(M14+N14)</f>
        <v>3</v>
      </c>
      <c r="Q14" s="4"/>
      <c r="R14" s="7" t="s">
        <v>59</v>
      </c>
      <c r="S14" s="115">
        <v>2</v>
      </c>
      <c r="T14" s="116">
        <v>30</v>
      </c>
      <c r="U14" s="50">
        <v>248</v>
      </c>
      <c r="V14" s="4"/>
      <c r="W14" s="118">
        <v>0</v>
      </c>
      <c r="X14" s="119">
        <v>67</v>
      </c>
      <c r="Y14" s="120">
        <v>185</v>
      </c>
      <c r="Z14" s="118">
        <v>0</v>
      </c>
      <c r="AA14" s="118">
        <v>1</v>
      </c>
      <c r="AB14" s="3"/>
      <c r="AC14" s="29">
        <f>X14*S14</f>
        <v>134</v>
      </c>
      <c r="AD14" s="121">
        <v>4</v>
      </c>
      <c r="AE14" s="15">
        <v>0</v>
      </c>
      <c r="AF14" s="15">
        <v>0</v>
      </c>
      <c r="AG14" s="121">
        <v>13</v>
      </c>
      <c r="AH14" s="122"/>
      <c r="AI14" s="124">
        <f>AK11</f>
        <v>4596</v>
      </c>
      <c r="AJ14" s="125">
        <f>AC14+AD14+AE14+AF14</f>
        <v>138</v>
      </c>
      <c r="AK14" s="125">
        <f>AI14-AJ14</f>
        <v>4458</v>
      </c>
      <c r="AL14" s="3"/>
      <c r="AM14" s="29">
        <f>(X14/U14)*100</f>
        <v>27.016129032258064</v>
      </c>
      <c r="AN14" s="15" t="s">
        <v>134</v>
      </c>
      <c r="AO14" s="50">
        <f>(AD14/(AC14+AD14))*100</f>
        <v>2.8985507246376812</v>
      </c>
      <c r="AP14" s="15">
        <f>(AG14/AC14)*100</f>
        <v>9.7014925373134329</v>
      </c>
      <c r="AQ14" s="4"/>
      <c r="AR14" s="113" t="s">
        <v>52</v>
      </c>
      <c r="AS14" s="15" t="s">
        <v>52</v>
      </c>
      <c r="AT14" s="15" t="s">
        <v>52</v>
      </c>
    </row>
    <row r="15" spans="2:46" ht="16.5" thickBot="1">
      <c r="B15" s="14" t="s">
        <v>217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2.5</v>
      </c>
      <c r="Q15" s="4"/>
      <c r="R15" s="127"/>
      <c r="S15" s="129"/>
      <c r="T15" s="130"/>
      <c r="U15" s="150">
        <f>P15*T14</f>
        <v>75</v>
      </c>
      <c r="V15" s="131"/>
      <c r="W15" s="133"/>
      <c r="X15" s="134"/>
      <c r="Y15" s="135"/>
      <c r="Z15" s="133"/>
      <c r="AA15" s="133"/>
      <c r="AB15" s="16"/>
      <c r="AC15" s="136"/>
      <c r="AD15" s="137"/>
      <c r="AE15" s="130"/>
      <c r="AF15" s="130"/>
      <c r="AG15" s="130"/>
      <c r="AH15" s="131"/>
      <c r="AI15" s="140"/>
      <c r="AJ15" s="137"/>
      <c r="AK15" s="137"/>
      <c r="AL15" s="16"/>
      <c r="AM15" s="151">
        <f>(X14/U15)*100</f>
        <v>89.333333333333329</v>
      </c>
      <c r="AN15" s="130"/>
      <c r="AO15" s="130"/>
      <c r="AP15" s="130"/>
      <c r="AQ15" s="131"/>
      <c r="AR15" s="127"/>
      <c r="AS15" s="126"/>
      <c r="AT15" s="126"/>
    </row>
    <row r="16" spans="2:46" ht="15.75" thickBot="1"/>
    <row r="17" spans="2:46" ht="16.5" thickBot="1">
      <c r="B17" s="13">
        <v>41828</v>
      </c>
      <c r="C17" s="11">
        <v>1</v>
      </c>
      <c r="D17" s="15">
        <v>8</v>
      </c>
      <c r="E17" s="2"/>
      <c r="F17" s="7">
        <v>0.5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0.5</v>
      </c>
      <c r="L17" s="4"/>
      <c r="M17" s="113">
        <v>0</v>
      </c>
      <c r="N17" s="15">
        <v>4</v>
      </c>
      <c r="O17" s="4"/>
      <c r="P17" s="114">
        <f>D17-(M17+N17)</f>
        <v>4</v>
      </c>
      <c r="Q17" s="4"/>
      <c r="R17" s="7" t="s">
        <v>158</v>
      </c>
      <c r="S17" s="115">
        <v>4</v>
      </c>
      <c r="T17" s="116">
        <v>25</v>
      </c>
      <c r="U17" s="50">
        <v>248</v>
      </c>
      <c r="V17" s="4"/>
      <c r="W17" s="118">
        <v>0</v>
      </c>
      <c r="X17" s="119">
        <v>67</v>
      </c>
      <c r="Y17" s="120">
        <v>185</v>
      </c>
      <c r="Z17" s="118">
        <v>0</v>
      </c>
      <c r="AA17" s="118">
        <v>2</v>
      </c>
      <c r="AB17" s="3"/>
      <c r="AC17" s="29">
        <f>X17*S17</f>
        <v>268</v>
      </c>
      <c r="AD17" s="121">
        <v>9</v>
      </c>
      <c r="AE17" s="15">
        <v>0.63900000000000001</v>
      </c>
      <c r="AF17" s="15">
        <v>3.45</v>
      </c>
      <c r="AG17" s="121">
        <v>13</v>
      </c>
      <c r="AH17" s="122"/>
      <c r="AI17" s="124">
        <f>AK14</f>
        <v>4458</v>
      </c>
      <c r="AJ17" s="125">
        <f>AC17+AD17+AE17+AF17</f>
        <v>281.089</v>
      </c>
      <c r="AK17" s="125">
        <f>AI17-AJ17</f>
        <v>4176.9110000000001</v>
      </c>
      <c r="AL17" s="3"/>
      <c r="AM17" s="29">
        <f>(X17/U17)*100</f>
        <v>27.016129032258064</v>
      </c>
      <c r="AN17" s="15" t="s">
        <v>134</v>
      </c>
      <c r="AO17" s="50">
        <f>(AD17/(AC17+AD17))*100</f>
        <v>3.2490974729241873</v>
      </c>
      <c r="AP17" s="15">
        <f>(AG17/AC17)*100</f>
        <v>4.8507462686567164</v>
      </c>
      <c r="AQ17" s="4"/>
      <c r="AR17" s="113" t="s">
        <v>52</v>
      </c>
      <c r="AS17" s="15" t="s">
        <v>52</v>
      </c>
      <c r="AT17" s="15" t="s">
        <v>52</v>
      </c>
    </row>
    <row r="18" spans="2:46" ht="16.5" thickBot="1">
      <c r="B18" s="14" t="s">
        <v>217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3.5</v>
      </c>
      <c r="Q18" s="4"/>
      <c r="R18" s="127"/>
      <c r="S18" s="129"/>
      <c r="T18" s="130"/>
      <c r="U18" s="150">
        <f>P18*T17</f>
        <v>87.5</v>
      </c>
      <c r="V18" s="131"/>
      <c r="W18" s="133"/>
      <c r="X18" s="134"/>
      <c r="Y18" s="135"/>
      <c r="Z18" s="133"/>
      <c r="AA18" s="133"/>
      <c r="AB18" s="16"/>
      <c r="AC18" s="136"/>
      <c r="AD18" s="137"/>
      <c r="AE18" s="130"/>
      <c r="AF18" s="130"/>
      <c r="AG18" s="130"/>
      <c r="AH18" s="131"/>
      <c r="AI18" s="140"/>
      <c r="AJ18" s="137"/>
      <c r="AK18" s="137"/>
      <c r="AL18" s="16"/>
      <c r="AM18" s="151">
        <f>(X17/U18)*100</f>
        <v>76.571428571428569</v>
      </c>
      <c r="AN18" s="130"/>
      <c r="AO18" s="130"/>
      <c r="AP18" s="130"/>
      <c r="AQ18" s="131"/>
      <c r="AR18" s="127"/>
      <c r="AS18" s="126"/>
      <c r="AT18" s="126"/>
    </row>
    <row r="19" spans="2:46" ht="15.75" thickBot="1"/>
    <row r="20" spans="2:46" ht="16.5" thickBot="1">
      <c r="B20" s="13">
        <v>41829</v>
      </c>
      <c r="C20" s="11">
        <v>1</v>
      </c>
      <c r="D20" s="15">
        <v>8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158</v>
      </c>
      <c r="S20" s="115">
        <v>4</v>
      </c>
      <c r="T20" s="116">
        <v>25</v>
      </c>
      <c r="U20" s="50">
        <v>248</v>
      </c>
      <c r="V20" s="4"/>
      <c r="W20" s="118">
        <v>0</v>
      </c>
      <c r="X20" s="119">
        <v>215</v>
      </c>
      <c r="Y20" s="120">
        <v>185</v>
      </c>
      <c r="Z20" s="118">
        <v>0</v>
      </c>
      <c r="AA20" s="118">
        <v>3</v>
      </c>
      <c r="AB20" s="3"/>
      <c r="AC20" s="29">
        <f>X20*S20</f>
        <v>860</v>
      </c>
      <c r="AD20" s="121">
        <v>13.8</v>
      </c>
      <c r="AE20" s="15">
        <v>1.9350000000000001</v>
      </c>
      <c r="AF20" s="15">
        <v>11.496</v>
      </c>
      <c r="AG20" s="121">
        <v>13</v>
      </c>
      <c r="AH20" s="122"/>
      <c r="AI20" s="124">
        <f>AK17</f>
        <v>4176.9110000000001</v>
      </c>
      <c r="AJ20" s="125">
        <f>AC20+AD20+AE20+AF20</f>
        <v>887.23099999999988</v>
      </c>
      <c r="AK20" s="125">
        <f>AI20-AJ20</f>
        <v>3289.6800000000003</v>
      </c>
      <c r="AL20" s="3"/>
      <c r="AM20" s="29">
        <f>(X20/U20)*100</f>
        <v>86.693548387096769</v>
      </c>
      <c r="AN20" s="15" t="s">
        <v>134</v>
      </c>
      <c r="AO20" s="50">
        <f>(AD20/(AC20+AD20))*100</f>
        <v>1.57930876630808</v>
      </c>
      <c r="AP20" s="15">
        <f>(AG20/AC20)*100</f>
        <v>1.5116279069767442</v>
      </c>
      <c r="AQ20" s="4"/>
      <c r="AR20" s="113" t="s">
        <v>52</v>
      </c>
      <c r="AS20" s="15" t="s">
        <v>52</v>
      </c>
      <c r="AT20" s="15" t="s">
        <v>52</v>
      </c>
    </row>
    <row r="21" spans="2:46" ht="16.5" thickBot="1">
      <c r="B21" s="14" t="s">
        <v>67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8</v>
      </c>
      <c r="Q21" s="4"/>
      <c r="R21" s="127"/>
      <c r="S21" s="129"/>
      <c r="T21" s="130"/>
      <c r="U21" s="150">
        <f>P21*T20</f>
        <v>200</v>
      </c>
      <c r="V21" s="131"/>
      <c r="W21" s="133"/>
      <c r="X21" s="134"/>
      <c r="Y21" s="135"/>
      <c r="Z21" s="133"/>
      <c r="AA21" s="133"/>
      <c r="AB21" s="16"/>
      <c r="AC21" s="136"/>
      <c r="AD21" s="137"/>
      <c r="AE21" s="130"/>
      <c r="AF21" s="130"/>
      <c r="AG21" s="130"/>
      <c r="AH21" s="131"/>
      <c r="AI21" s="140"/>
      <c r="AJ21" s="137"/>
      <c r="AK21" s="137"/>
      <c r="AL21" s="16"/>
      <c r="AM21" s="151">
        <f>(X20/U21)*100</f>
        <v>107.5</v>
      </c>
      <c r="AN21" s="130"/>
      <c r="AO21" s="130"/>
      <c r="AP21" s="130"/>
      <c r="AQ21" s="131"/>
      <c r="AR21" s="127"/>
      <c r="AS21" s="126"/>
      <c r="AT21" s="126"/>
    </row>
    <row r="22" spans="2:46" ht="15.75" thickBot="1"/>
    <row r="23" spans="2:46" ht="16.5" thickBot="1">
      <c r="B23" s="13">
        <v>41830</v>
      </c>
      <c r="C23" s="11">
        <v>1</v>
      </c>
      <c r="D23" s="15">
        <v>8</v>
      </c>
      <c r="E23" s="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4"/>
      <c r="M23" s="113">
        <v>0</v>
      </c>
      <c r="N23" s="15">
        <v>0</v>
      </c>
      <c r="O23" s="4"/>
      <c r="P23" s="114">
        <f>D23-(M23+N23)</f>
        <v>8</v>
      </c>
      <c r="Q23" s="4"/>
      <c r="R23" s="7" t="s">
        <v>158</v>
      </c>
      <c r="S23" s="115">
        <v>4</v>
      </c>
      <c r="T23" s="116">
        <v>25</v>
      </c>
      <c r="U23" s="50">
        <v>248</v>
      </c>
      <c r="V23" s="4"/>
      <c r="W23" s="118">
        <v>0</v>
      </c>
      <c r="X23" s="119">
        <v>195</v>
      </c>
      <c r="Y23" s="120">
        <v>185</v>
      </c>
      <c r="Z23" s="118">
        <v>0</v>
      </c>
      <c r="AA23" s="118">
        <v>2</v>
      </c>
      <c r="AB23" s="3"/>
      <c r="AC23" s="29">
        <f>X23*S23</f>
        <v>780</v>
      </c>
      <c r="AD23" s="121">
        <v>7.74</v>
      </c>
      <c r="AE23" s="15">
        <v>1.76</v>
      </c>
      <c r="AF23" s="15">
        <v>5.86</v>
      </c>
      <c r="AG23" s="121">
        <v>13</v>
      </c>
      <c r="AH23" s="122"/>
      <c r="AI23" s="124">
        <f>AK20</f>
        <v>3289.6800000000003</v>
      </c>
      <c r="AJ23" s="125">
        <f>AC23+AD23+AE23+AF23</f>
        <v>795.36</v>
      </c>
      <c r="AK23" s="125">
        <f>AI23-AJ23</f>
        <v>2494.3200000000002</v>
      </c>
      <c r="AL23" s="3"/>
      <c r="AM23" s="29">
        <f>(X23/U23)*100</f>
        <v>78.629032258064512</v>
      </c>
      <c r="AN23" s="15" t="s">
        <v>134</v>
      </c>
      <c r="AO23" s="50">
        <f>(AD23/(AC23+AD23))*100</f>
        <v>0.98255769670195747</v>
      </c>
      <c r="AP23" s="15">
        <f>(AG23/AC23)*100</f>
        <v>1.6666666666666667</v>
      </c>
      <c r="AQ23" s="4"/>
      <c r="AR23" s="113" t="s">
        <v>52</v>
      </c>
      <c r="AS23" s="15" t="s">
        <v>52</v>
      </c>
      <c r="AT23" s="15" t="s">
        <v>52</v>
      </c>
    </row>
    <row r="24" spans="2:46" ht="16.5" thickBot="1">
      <c r="B24" s="14" t="s">
        <v>67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8</v>
      </c>
      <c r="Q24" s="4"/>
      <c r="R24" s="127"/>
      <c r="S24" s="129"/>
      <c r="T24" s="130"/>
      <c r="U24" s="150">
        <f>P24*T23</f>
        <v>200</v>
      </c>
      <c r="V24" s="131"/>
      <c r="W24" s="133"/>
      <c r="X24" s="134"/>
      <c r="Y24" s="135"/>
      <c r="Z24" s="133"/>
      <c r="AA24" s="133"/>
      <c r="AB24" s="16"/>
      <c r="AC24" s="136"/>
      <c r="AD24" s="137"/>
      <c r="AE24" s="130"/>
      <c r="AF24" s="130"/>
      <c r="AG24" s="130"/>
      <c r="AH24" s="131"/>
      <c r="AI24" s="140"/>
      <c r="AJ24" s="137"/>
      <c r="AK24" s="137"/>
      <c r="AL24" s="16"/>
      <c r="AM24" s="151">
        <f>(X23/U24)*100</f>
        <v>97.5</v>
      </c>
      <c r="AN24" s="130"/>
      <c r="AO24" s="130"/>
      <c r="AP24" s="130"/>
      <c r="AQ24" s="131"/>
      <c r="AR24" s="127"/>
      <c r="AS24" s="126"/>
      <c r="AT24" s="126"/>
    </row>
    <row r="25" spans="2:46" ht="15.75" thickBot="1"/>
    <row r="26" spans="2:46" ht="16.5" thickBot="1">
      <c r="B26" s="13">
        <v>41834</v>
      </c>
      <c r="C26" s="11">
        <v>1</v>
      </c>
      <c r="D26" s="15">
        <v>8</v>
      </c>
      <c r="E26" s="2"/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1</v>
      </c>
      <c r="L26" s="4"/>
      <c r="M26" s="113">
        <v>0</v>
      </c>
      <c r="N26" s="15">
        <v>0</v>
      </c>
      <c r="O26" s="4"/>
      <c r="P26" s="114">
        <f>D26-(M26+N26)</f>
        <v>8</v>
      </c>
      <c r="Q26" s="4"/>
      <c r="R26" s="7" t="s">
        <v>158</v>
      </c>
      <c r="S26" s="115">
        <v>4</v>
      </c>
      <c r="T26" s="116">
        <v>25</v>
      </c>
      <c r="U26" s="50">
        <v>248</v>
      </c>
      <c r="V26" s="4"/>
      <c r="W26" s="118">
        <v>0</v>
      </c>
      <c r="X26" s="119">
        <v>150</v>
      </c>
      <c r="Y26" s="120">
        <v>185</v>
      </c>
      <c r="Z26" s="118">
        <v>0</v>
      </c>
      <c r="AA26" s="118">
        <v>13</v>
      </c>
      <c r="AB26" s="3"/>
      <c r="AC26" s="29">
        <f>X26*S26</f>
        <v>600</v>
      </c>
      <c r="AD26" s="121">
        <v>49.4</v>
      </c>
      <c r="AE26" s="15">
        <v>24</v>
      </c>
      <c r="AF26" s="15">
        <v>0</v>
      </c>
      <c r="AG26" s="121">
        <v>13</v>
      </c>
      <c r="AH26" s="122"/>
      <c r="AI26" s="124">
        <f>AK23</f>
        <v>2494.3200000000002</v>
      </c>
      <c r="AJ26" s="125">
        <f>AC26+AD26+AE26+AF26</f>
        <v>673.4</v>
      </c>
      <c r="AK26" s="125">
        <f>AI26-AJ26</f>
        <v>1820.92</v>
      </c>
      <c r="AL26" s="3"/>
      <c r="AM26" s="29">
        <f>(X26/U26)*100</f>
        <v>60.483870967741936</v>
      </c>
      <c r="AN26" s="15" t="s">
        <v>134</v>
      </c>
      <c r="AO26" s="50">
        <f>(AD26/(AC26+AD26))*100</f>
        <v>7.6070218663381581</v>
      </c>
      <c r="AP26" s="15">
        <f>(AG26/AC26)*100</f>
        <v>2.166666666666667</v>
      </c>
      <c r="AQ26" s="4"/>
      <c r="AR26" s="113" t="s">
        <v>52</v>
      </c>
      <c r="AS26" s="15" t="s">
        <v>52</v>
      </c>
      <c r="AT26" s="15" t="s">
        <v>52</v>
      </c>
    </row>
    <row r="27" spans="2:46" ht="16.5" thickBot="1">
      <c r="B27" s="14" t="s">
        <v>217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7</v>
      </c>
      <c r="Q27" s="4"/>
      <c r="R27" s="127"/>
      <c r="S27" s="129"/>
      <c r="T27" s="130"/>
      <c r="U27" s="150">
        <f>P27*T26</f>
        <v>175</v>
      </c>
      <c r="V27" s="131"/>
      <c r="W27" s="133"/>
      <c r="X27" s="134"/>
      <c r="Y27" s="135"/>
      <c r="Z27" s="133"/>
      <c r="AA27" s="133"/>
      <c r="AB27" s="16"/>
      <c r="AC27" s="136"/>
      <c r="AD27" s="137"/>
      <c r="AE27" s="130"/>
      <c r="AF27" s="130"/>
      <c r="AG27" s="130"/>
      <c r="AH27" s="131"/>
      <c r="AI27" s="140"/>
      <c r="AJ27" s="137"/>
      <c r="AK27" s="137"/>
      <c r="AL27" s="16"/>
      <c r="AM27" s="151">
        <f>(X26/U27)*100</f>
        <v>85.714285714285708</v>
      </c>
      <c r="AN27" s="130"/>
      <c r="AO27" s="130"/>
      <c r="AP27" s="130"/>
      <c r="AQ27" s="131"/>
      <c r="AR27" s="127"/>
      <c r="AS27" s="126"/>
      <c r="AT27" s="126"/>
    </row>
    <row r="28" spans="2:46" ht="15.75" thickBot="1"/>
    <row r="29" spans="2:46" ht="16.5" thickBot="1">
      <c r="B29" s="13">
        <v>41835</v>
      </c>
      <c r="C29" s="11">
        <v>1</v>
      </c>
      <c r="D29" s="15">
        <v>8</v>
      </c>
      <c r="E29" s="2"/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0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158</v>
      </c>
      <c r="S29" s="115">
        <v>4</v>
      </c>
      <c r="T29" s="116">
        <v>25</v>
      </c>
      <c r="U29" s="50">
        <v>248</v>
      </c>
      <c r="V29" s="4"/>
      <c r="W29" s="118">
        <v>0</v>
      </c>
      <c r="X29" s="119">
        <v>192</v>
      </c>
      <c r="Y29" s="120">
        <v>185</v>
      </c>
      <c r="Z29" s="118">
        <v>0</v>
      </c>
      <c r="AA29" s="118">
        <v>30</v>
      </c>
      <c r="AB29" s="3"/>
      <c r="AC29" s="29">
        <f>X29*S29</f>
        <v>768</v>
      </c>
      <c r="AD29" s="121">
        <v>120</v>
      </c>
      <c r="AE29" s="15">
        <v>4.5</v>
      </c>
      <c r="AF29" s="15">
        <v>0</v>
      </c>
      <c r="AG29" s="121">
        <v>13</v>
      </c>
      <c r="AH29" s="122"/>
      <c r="AI29" s="124">
        <f>AK26</f>
        <v>1820.92</v>
      </c>
      <c r="AJ29" s="125">
        <f>AC29+AD29+AE29+AF29</f>
        <v>892.5</v>
      </c>
      <c r="AK29" s="125">
        <f>AI29-AJ29</f>
        <v>928.42000000000007</v>
      </c>
      <c r="AL29" s="3"/>
      <c r="AM29" s="29">
        <f>(X29/U29)*100</f>
        <v>77.41935483870968</v>
      </c>
      <c r="AN29" s="15" t="s">
        <v>134</v>
      </c>
      <c r="AO29" s="50">
        <f>(AD29/(AC29+AD29))*100</f>
        <v>13.513513513513514</v>
      </c>
      <c r="AP29" s="15">
        <f>(AG29/AC29)*100</f>
        <v>1.6927083333333333</v>
      </c>
      <c r="AQ29" s="4"/>
      <c r="AR29" s="113" t="s">
        <v>52</v>
      </c>
      <c r="AS29" s="15" t="s">
        <v>52</v>
      </c>
      <c r="AT29" s="15" t="s">
        <v>52</v>
      </c>
    </row>
    <row r="30" spans="2:46" ht="16.5" thickBot="1">
      <c r="B30" s="14" t="s">
        <v>257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8</v>
      </c>
      <c r="Q30" s="4"/>
      <c r="R30" s="127"/>
      <c r="S30" s="129"/>
      <c r="T30" s="130"/>
      <c r="U30" s="150">
        <f>P30*T29</f>
        <v>200</v>
      </c>
      <c r="V30" s="131"/>
      <c r="W30" s="133"/>
      <c r="X30" s="134"/>
      <c r="Y30" s="135"/>
      <c r="Z30" s="133"/>
      <c r="AA30" s="133"/>
      <c r="AB30" s="16"/>
      <c r="AC30" s="136"/>
      <c r="AD30" s="137"/>
      <c r="AE30" s="130"/>
      <c r="AF30" s="130"/>
      <c r="AG30" s="130"/>
      <c r="AH30" s="131"/>
      <c r="AI30" s="140"/>
      <c r="AJ30" s="137"/>
      <c r="AK30" s="137"/>
      <c r="AL30" s="16"/>
      <c r="AM30" s="151">
        <f>(X29/U30)*100</f>
        <v>96</v>
      </c>
      <c r="AN30" s="130"/>
      <c r="AO30" s="130"/>
      <c r="AP30" s="130"/>
      <c r="AQ30" s="131"/>
      <c r="AR30" s="127"/>
      <c r="AS30" s="126"/>
      <c r="AT30" s="126"/>
    </row>
    <row r="31" spans="2:46" ht="15.75" thickBot="1"/>
    <row r="32" spans="2:46" ht="16.5" thickBot="1">
      <c r="B32" s="13">
        <v>41836</v>
      </c>
      <c r="C32" s="11">
        <v>1</v>
      </c>
      <c r="D32" s="15">
        <v>8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f>SUM(F32:J32)</f>
        <v>1</v>
      </c>
      <c r="L32" s="4"/>
      <c r="M32" s="113">
        <v>0</v>
      </c>
      <c r="N32" s="15">
        <v>0</v>
      </c>
      <c r="O32" s="4"/>
      <c r="P32" s="114">
        <f>D32-(M32+N32)</f>
        <v>8</v>
      </c>
      <c r="Q32" s="4"/>
      <c r="R32" s="7" t="s">
        <v>158</v>
      </c>
      <c r="S32" s="115">
        <v>4</v>
      </c>
      <c r="T32" s="116">
        <v>25</v>
      </c>
      <c r="U32" s="50">
        <v>248</v>
      </c>
      <c r="V32" s="4"/>
      <c r="W32" s="118">
        <v>0</v>
      </c>
      <c r="X32" s="119">
        <v>179</v>
      </c>
      <c r="Y32" s="120">
        <v>185</v>
      </c>
      <c r="Z32" s="118">
        <v>0</v>
      </c>
      <c r="AA32" s="118">
        <v>10</v>
      </c>
      <c r="AB32" s="3"/>
      <c r="AC32" s="29">
        <f>X32*S32</f>
        <v>716</v>
      </c>
      <c r="AD32" s="121">
        <v>40</v>
      </c>
      <c r="AE32" s="15">
        <v>2.36</v>
      </c>
      <c r="AF32" s="15">
        <v>0</v>
      </c>
      <c r="AG32" s="121">
        <v>13</v>
      </c>
      <c r="AH32" s="122"/>
      <c r="AI32" s="124">
        <f>AK29</f>
        <v>928.42000000000007</v>
      </c>
      <c r="AJ32" s="125">
        <f>AC32+AD32+AE32+AF32</f>
        <v>758.36</v>
      </c>
      <c r="AK32" s="125">
        <f>AI32-AJ32</f>
        <v>170.06000000000006</v>
      </c>
      <c r="AL32" s="3"/>
      <c r="AM32" s="29">
        <f>(X32/U32)*100</f>
        <v>72.177419354838719</v>
      </c>
      <c r="AN32" s="15" t="s">
        <v>134</v>
      </c>
      <c r="AO32" s="50">
        <f>(AD32/(AC32+AD32))*100</f>
        <v>5.2910052910052912</v>
      </c>
      <c r="AP32" s="15">
        <f>(AG32/AC32)*100</f>
        <v>1.8156424581005588</v>
      </c>
      <c r="AQ32" s="4"/>
      <c r="AR32" s="113" t="s">
        <v>52</v>
      </c>
      <c r="AS32" s="15" t="s">
        <v>52</v>
      </c>
      <c r="AT32" s="15" t="s">
        <v>52</v>
      </c>
    </row>
    <row r="33" spans="2:46" ht="16.5" thickBot="1">
      <c r="B33" s="14" t="s">
        <v>257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7</v>
      </c>
      <c r="Q33" s="4"/>
      <c r="R33" s="127"/>
      <c r="S33" s="129"/>
      <c r="T33" s="130"/>
      <c r="U33" s="150">
        <f>P33*T32</f>
        <v>175</v>
      </c>
      <c r="V33" s="131"/>
      <c r="W33" s="133"/>
      <c r="X33" s="134"/>
      <c r="Y33" s="135"/>
      <c r="Z33" s="133"/>
      <c r="AA33" s="133"/>
      <c r="AB33" s="16"/>
      <c r="AC33" s="136"/>
      <c r="AD33" s="137"/>
      <c r="AE33" s="130"/>
      <c r="AF33" s="130"/>
      <c r="AG33" s="130"/>
      <c r="AH33" s="131"/>
      <c r="AI33" s="140"/>
      <c r="AJ33" s="137"/>
      <c r="AK33" s="137"/>
      <c r="AL33" s="16"/>
      <c r="AM33" s="151">
        <f>(X32/U33)*100</f>
        <v>102.28571428571429</v>
      </c>
      <c r="AN33" s="130"/>
      <c r="AO33" s="130"/>
      <c r="AP33" s="130"/>
      <c r="AQ33" s="131"/>
      <c r="AR33" s="127"/>
      <c r="AS33" s="126"/>
      <c r="AT33" s="126"/>
    </row>
    <row r="34" spans="2:46" ht="15.75" thickBot="1"/>
    <row r="35" spans="2:46" ht="16.5" thickBot="1">
      <c r="B35" s="13">
        <v>41839</v>
      </c>
      <c r="C35" s="11">
        <v>1</v>
      </c>
      <c r="D35" s="15">
        <v>6</v>
      </c>
      <c r="E35" s="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>SUM(F35:J35)</f>
        <v>0</v>
      </c>
      <c r="L35" s="4"/>
      <c r="M35" s="113">
        <v>0</v>
      </c>
      <c r="N35" s="15">
        <v>3.5</v>
      </c>
      <c r="O35" s="4"/>
      <c r="P35" s="114">
        <f>D35-(M35+N35)</f>
        <v>2.5</v>
      </c>
      <c r="Q35" s="4"/>
      <c r="R35" s="7" t="s">
        <v>59</v>
      </c>
      <c r="S35" s="115">
        <v>2</v>
      </c>
      <c r="T35" s="116">
        <v>30</v>
      </c>
      <c r="U35" s="50">
        <v>248</v>
      </c>
      <c r="V35" s="4"/>
      <c r="W35" s="118">
        <v>0</v>
      </c>
      <c r="X35" s="119">
        <v>77</v>
      </c>
      <c r="Y35" s="120">
        <v>185</v>
      </c>
      <c r="Z35" s="118">
        <v>0</v>
      </c>
      <c r="AA35" s="118">
        <v>3</v>
      </c>
      <c r="AB35" s="3"/>
      <c r="AC35" s="29">
        <f>X35*S35</f>
        <v>154</v>
      </c>
      <c r="AD35" s="121">
        <v>6</v>
      </c>
      <c r="AE35" s="15">
        <v>1.36</v>
      </c>
      <c r="AF35" s="15">
        <v>0</v>
      </c>
      <c r="AG35" s="121">
        <v>13</v>
      </c>
      <c r="AH35" s="122"/>
      <c r="AI35" s="124">
        <f>AK32</f>
        <v>170.06000000000006</v>
      </c>
      <c r="AJ35" s="125">
        <f>AC35+AD35+AE35+AF35</f>
        <v>161.36000000000001</v>
      </c>
      <c r="AK35" s="125">
        <f>AI35-AJ35</f>
        <v>8.7000000000000455</v>
      </c>
      <c r="AL35" s="3"/>
      <c r="AM35" s="29">
        <f>(X35/U35)*100</f>
        <v>31.048387096774192</v>
      </c>
      <c r="AN35" s="15" t="s">
        <v>134</v>
      </c>
      <c r="AO35" s="50">
        <f>(AD35/(AC35+AD35))*100</f>
        <v>3.75</v>
      </c>
      <c r="AP35" s="15">
        <f>(AG35/AC35)*100</f>
        <v>8.4415584415584419</v>
      </c>
      <c r="AQ35" s="4"/>
      <c r="AR35" s="113" t="s">
        <v>52</v>
      </c>
      <c r="AS35" s="15" t="s">
        <v>52</v>
      </c>
      <c r="AT35" s="15" t="s">
        <v>52</v>
      </c>
    </row>
    <row r="36" spans="2:46" ht="16.5" thickBot="1">
      <c r="B36" s="14" t="s">
        <v>67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2.5</v>
      </c>
      <c r="Q36" s="4"/>
      <c r="R36" s="127"/>
      <c r="S36" s="129"/>
      <c r="T36" s="130"/>
      <c r="U36" s="150">
        <f>P36*T35</f>
        <v>75</v>
      </c>
      <c r="V36" s="131"/>
      <c r="W36" s="133"/>
      <c r="X36" s="134"/>
      <c r="Y36" s="135"/>
      <c r="Z36" s="133"/>
      <c r="AA36" s="133"/>
      <c r="AB36" s="16"/>
      <c r="AC36" s="136"/>
      <c r="AD36" s="137"/>
      <c r="AE36" s="130"/>
      <c r="AF36" s="130"/>
      <c r="AG36" s="130"/>
      <c r="AH36" s="131"/>
      <c r="AI36" s="140"/>
      <c r="AJ36" s="137"/>
      <c r="AK36" s="137"/>
      <c r="AL36" s="16"/>
      <c r="AM36" s="151">
        <f>(X35/U36)*100</f>
        <v>102.66666666666666</v>
      </c>
      <c r="AN36" s="130"/>
      <c r="AO36" s="130"/>
      <c r="AP36" s="130"/>
      <c r="AQ36" s="131"/>
      <c r="AR36" s="127"/>
      <c r="AS36" s="126"/>
      <c r="AT36" s="126"/>
    </row>
    <row r="37" spans="2:46" ht="15.75" thickBot="1"/>
    <row r="38" spans="2:46" ht="16.5" customHeight="1">
      <c r="B38" s="29" t="s">
        <v>32</v>
      </c>
      <c r="C38" s="30" t="s">
        <v>1</v>
      </c>
      <c r="D38" s="31" t="s">
        <v>1</v>
      </c>
      <c r="E38" s="54"/>
      <c r="F38" s="609" t="s">
        <v>12</v>
      </c>
      <c r="G38" s="610"/>
      <c r="H38" s="610"/>
      <c r="I38" s="610"/>
      <c r="J38" s="610"/>
      <c r="K38" s="611"/>
      <c r="L38" s="15"/>
      <c r="M38" s="612" t="s">
        <v>33</v>
      </c>
      <c r="N38" s="613"/>
      <c r="O38" s="15"/>
      <c r="P38" s="50" t="s">
        <v>10</v>
      </c>
      <c r="Q38" s="54"/>
      <c r="R38" s="50" t="s">
        <v>122</v>
      </c>
      <c r="S38" s="499"/>
      <c r="T38" s="50" t="s">
        <v>29</v>
      </c>
      <c r="U38" s="55" t="s">
        <v>14</v>
      </c>
      <c r="V38" s="54" t="s">
        <v>9</v>
      </c>
      <c r="W38" s="502" t="s">
        <v>198</v>
      </c>
      <c r="X38" s="100" t="s">
        <v>14</v>
      </c>
      <c r="Y38" s="56"/>
      <c r="Z38" s="503" t="s">
        <v>113</v>
      </c>
      <c r="AA38" s="101" t="s">
        <v>43</v>
      </c>
      <c r="AB38" s="54"/>
      <c r="AC38" s="57" t="s">
        <v>38</v>
      </c>
      <c r="AD38" s="58"/>
      <c r="AE38" s="59"/>
      <c r="AF38" s="60"/>
      <c r="AG38" s="50" t="s">
        <v>11</v>
      </c>
      <c r="AH38" s="54"/>
      <c r="AI38" s="614" t="s">
        <v>39</v>
      </c>
      <c r="AJ38" s="615"/>
      <c r="AK38" s="616"/>
      <c r="AL38" s="54"/>
      <c r="AM38" s="102" t="s">
        <v>22</v>
      </c>
      <c r="AN38" s="55" t="s">
        <v>22</v>
      </c>
      <c r="AO38" s="50" t="s">
        <v>20</v>
      </c>
      <c r="AP38" s="50" t="s">
        <v>20</v>
      </c>
      <c r="AQ38" s="54"/>
      <c r="AR38" s="15" t="s">
        <v>22</v>
      </c>
      <c r="AS38" s="15" t="s">
        <v>9</v>
      </c>
      <c r="AT38" s="61" t="s">
        <v>9</v>
      </c>
    </row>
    <row r="39" spans="2:46" ht="16.5" customHeight="1" thickBot="1">
      <c r="B39" s="32" t="s">
        <v>9</v>
      </c>
      <c r="C39" s="25" t="s">
        <v>9</v>
      </c>
      <c r="D39" s="33" t="s">
        <v>10</v>
      </c>
      <c r="E39" s="3"/>
      <c r="F39" s="37" t="s">
        <v>3</v>
      </c>
      <c r="G39" s="37" t="s">
        <v>4</v>
      </c>
      <c r="H39" s="37" t="s">
        <v>5</v>
      </c>
      <c r="I39" s="37" t="s">
        <v>6</v>
      </c>
      <c r="J39" s="37" t="s">
        <v>8</v>
      </c>
      <c r="K39" s="37" t="s">
        <v>11</v>
      </c>
      <c r="L39" s="2"/>
      <c r="M39" s="38" t="s">
        <v>10</v>
      </c>
      <c r="N39" s="39" t="s">
        <v>116</v>
      </c>
      <c r="O39" s="1"/>
      <c r="P39" s="25" t="s">
        <v>2</v>
      </c>
      <c r="Q39" s="3"/>
      <c r="R39" s="25" t="s">
        <v>125</v>
      </c>
      <c r="S39" s="25" t="s">
        <v>34</v>
      </c>
      <c r="T39" s="25" t="s">
        <v>46</v>
      </c>
      <c r="U39" s="41" t="s">
        <v>16</v>
      </c>
      <c r="V39" s="3" t="s">
        <v>9</v>
      </c>
      <c r="W39" s="500"/>
      <c r="X39" s="103" t="s">
        <v>11</v>
      </c>
      <c r="Y39" s="6"/>
      <c r="Z39" s="501"/>
      <c r="AA39" s="104" t="s">
        <v>129</v>
      </c>
      <c r="AB39" s="3"/>
      <c r="AC39" s="24" t="s">
        <v>23</v>
      </c>
      <c r="AD39" s="46" t="s">
        <v>18</v>
      </c>
      <c r="AE39" s="24" t="s">
        <v>25</v>
      </c>
      <c r="AF39" s="24" t="s">
        <v>26</v>
      </c>
      <c r="AG39" s="25" t="s">
        <v>30</v>
      </c>
      <c r="AH39" s="16"/>
      <c r="AI39" s="26" t="s">
        <v>130</v>
      </c>
      <c r="AJ39" s="105" t="s">
        <v>259</v>
      </c>
      <c r="AK39" s="28"/>
      <c r="AL39" s="3"/>
      <c r="AM39" s="106" t="s">
        <v>14</v>
      </c>
      <c r="AN39" s="41" t="s">
        <v>14</v>
      </c>
      <c r="AO39" s="25" t="s">
        <v>27</v>
      </c>
      <c r="AP39" s="25" t="s">
        <v>28</v>
      </c>
      <c r="AQ39" s="3"/>
      <c r="AR39" s="2" t="s">
        <v>14</v>
      </c>
      <c r="AS39" s="2" t="s">
        <v>27</v>
      </c>
      <c r="AT39" s="62" t="s">
        <v>28</v>
      </c>
    </row>
    <row r="40" spans="2:46" ht="15.75" thickBot="1">
      <c r="B40" s="34"/>
      <c r="C40" s="35"/>
      <c r="D40" s="36" t="s">
        <v>9</v>
      </c>
      <c r="E40" s="52"/>
      <c r="F40" s="63"/>
      <c r="G40" s="63"/>
      <c r="H40" s="63"/>
      <c r="I40" s="63" t="s">
        <v>7</v>
      </c>
      <c r="J40" s="63"/>
      <c r="K40" s="63"/>
      <c r="L40" s="12"/>
      <c r="M40" s="51" t="s">
        <v>15</v>
      </c>
      <c r="N40" s="63" t="s">
        <v>132</v>
      </c>
      <c r="O40" s="12"/>
      <c r="P40" s="35" t="s">
        <v>9</v>
      </c>
      <c r="Q40" s="52"/>
      <c r="R40" s="35"/>
      <c r="S40" s="35"/>
      <c r="T40" s="35" t="s">
        <v>13</v>
      </c>
      <c r="U40" s="64" t="s">
        <v>17</v>
      </c>
      <c r="V40" s="52"/>
      <c r="W40" s="42" t="s">
        <v>19</v>
      </c>
      <c r="X40" s="65"/>
      <c r="Y40" s="52"/>
      <c r="Z40" s="43" t="s">
        <v>19</v>
      </c>
      <c r="AA40" s="44" t="s">
        <v>19</v>
      </c>
      <c r="AB40" s="66"/>
      <c r="AC40" s="35" t="s">
        <v>24</v>
      </c>
      <c r="AD40" s="67" t="s">
        <v>24</v>
      </c>
      <c r="AE40" s="35" t="s">
        <v>24</v>
      </c>
      <c r="AF40" s="35" t="s">
        <v>24</v>
      </c>
      <c r="AG40" s="35" t="s">
        <v>24</v>
      </c>
      <c r="AH40" s="52"/>
      <c r="AI40" s="71" t="s">
        <v>36</v>
      </c>
      <c r="AJ40" s="69" t="s">
        <v>35</v>
      </c>
      <c r="AK40" s="70" t="s">
        <v>37</v>
      </c>
      <c r="AL40" s="52"/>
      <c r="AM40" s="112" t="s">
        <v>20</v>
      </c>
      <c r="AN40" s="64" t="s">
        <v>20</v>
      </c>
      <c r="AO40" s="35"/>
      <c r="AP40" s="35"/>
      <c r="AQ40" s="52"/>
      <c r="AR40" s="72">
        <v>1</v>
      </c>
      <c r="AS40" s="73">
        <v>0</v>
      </c>
      <c r="AT40" s="53" t="s">
        <v>31</v>
      </c>
    </row>
    <row r="41" spans="2:46" ht="16.5" thickBot="1">
      <c r="B41" s="13">
        <v>41841</v>
      </c>
      <c r="C41" s="11">
        <v>1</v>
      </c>
      <c r="D41" s="15">
        <v>10</v>
      </c>
      <c r="E41" s="2"/>
      <c r="F41" s="7">
        <v>0</v>
      </c>
      <c r="G41" s="7">
        <v>0.5</v>
      </c>
      <c r="H41" s="7">
        <v>0</v>
      </c>
      <c r="I41" s="7">
        <v>0</v>
      </c>
      <c r="J41" s="7">
        <v>0</v>
      </c>
      <c r="K41" s="7">
        <f>SUM(F41:J41)</f>
        <v>0.5</v>
      </c>
      <c r="L41" s="4"/>
      <c r="M41" s="113">
        <v>0</v>
      </c>
      <c r="N41" s="15">
        <v>0</v>
      </c>
      <c r="O41" s="4"/>
      <c r="P41" s="114">
        <f>D41-(M41+N41)</f>
        <v>10</v>
      </c>
      <c r="Q41" s="4"/>
      <c r="R41" s="7" t="s">
        <v>59</v>
      </c>
      <c r="S41" s="115">
        <v>2</v>
      </c>
      <c r="T41" s="116">
        <v>30</v>
      </c>
      <c r="U41" s="50">
        <v>248</v>
      </c>
      <c r="V41" s="4"/>
      <c r="W41" s="118">
        <v>0</v>
      </c>
      <c r="X41" s="119">
        <v>260</v>
      </c>
      <c r="Y41" s="120">
        <v>185</v>
      </c>
      <c r="Z41" s="118">
        <v>0</v>
      </c>
      <c r="AA41" s="118">
        <v>8</v>
      </c>
      <c r="AB41" s="3"/>
      <c r="AC41" s="29">
        <f>X41*S41</f>
        <v>520</v>
      </c>
      <c r="AD41" s="121">
        <v>16</v>
      </c>
      <c r="AE41" s="15">
        <v>1.36</v>
      </c>
      <c r="AF41" s="15">
        <v>0</v>
      </c>
      <c r="AG41" s="121">
        <v>13</v>
      </c>
      <c r="AH41" s="122"/>
      <c r="AI41" s="124">
        <v>400</v>
      </c>
      <c r="AJ41" s="125">
        <f>AC41+AD41+AE41+AF41</f>
        <v>537.36</v>
      </c>
      <c r="AK41" s="125">
        <f>AI41-AJ41</f>
        <v>-137.36000000000001</v>
      </c>
      <c r="AL41" s="3"/>
      <c r="AM41" s="29">
        <f>(X41/U41)*100</f>
        <v>104.83870967741935</v>
      </c>
      <c r="AN41" s="15" t="s">
        <v>134</v>
      </c>
      <c r="AO41" s="50">
        <f>(AD41/(AC41+AD41))*100</f>
        <v>2.9850746268656714</v>
      </c>
      <c r="AP41" s="15">
        <f>(AG41/AC41)*100</f>
        <v>2.5</v>
      </c>
      <c r="AQ41" s="4"/>
      <c r="AR41" s="113" t="s">
        <v>52</v>
      </c>
      <c r="AS41" s="15" t="s">
        <v>52</v>
      </c>
      <c r="AT41" s="15" t="s">
        <v>52</v>
      </c>
    </row>
    <row r="42" spans="2:46" ht="16.5" thickBot="1">
      <c r="B42" s="14" t="s">
        <v>67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9.5</v>
      </c>
      <c r="Q42" s="4"/>
      <c r="R42" s="127"/>
      <c r="S42" s="129"/>
      <c r="T42" s="130"/>
      <c r="U42" s="150">
        <f>P42*T41</f>
        <v>285</v>
      </c>
      <c r="V42" s="131"/>
      <c r="W42" s="133"/>
      <c r="X42" s="134"/>
      <c r="Y42" s="135"/>
      <c r="Z42" s="133"/>
      <c r="AA42" s="133"/>
      <c r="AB42" s="16"/>
      <c r="AC42" s="136"/>
      <c r="AD42" s="137"/>
      <c r="AE42" s="130"/>
      <c r="AF42" s="130"/>
      <c r="AG42" s="130"/>
      <c r="AH42" s="131"/>
      <c r="AI42" s="140"/>
      <c r="AJ42" s="137"/>
      <c r="AK42" s="137"/>
      <c r="AL42" s="16"/>
      <c r="AM42" s="151">
        <f>(X41/U42)*100</f>
        <v>91.228070175438589</v>
      </c>
      <c r="AN42" s="130"/>
      <c r="AO42" s="130"/>
      <c r="AP42" s="130"/>
      <c r="AQ42" s="131"/>
      <c r="AR42" s="127"/>
      <c r="AS42" s="126"/>
      <c r="AT42" s="126"/>
    </row>
    <row r="43" spans="2:46" ht="15.75" thickBot="1"/>
    <row r="44" spans="2:46" ht="16.5" customHeight="1">
      <c r="B44" s="29" t="s">
        <v>32</v>
      </c>
      <c r="C44" s="30" t="s">
        <v>1</v>
      </c>
      <c r="D44" s="31" t="s">
        <v>1</v>
      </c>
      <c r="E44" s="54"/>
      <c r="F44" s="609" t="s">
        <v>12</v>
      </c>
      <c r="G44" s="610"/>
      <c r="H44" s="610"/>
      <c r="I44" s="610"/>
      <c r="J44" s="610"/>
      <c r="K44" s="611"/>
      <c r="L44" s="15"/>
      <c r="M44" s="612" t="s">
        <v>33</v>
      </c>
      <c r="N44" s="613"/>
      <c r="O44" s="15"/>
      <c r="P44" s="50" t="s">
        <v>10</v>
      </c>
      <c r="Q44" s="54"/>
      <c r="R44" s="50" t="s">
        <v>122</v>
      </c>
      <c r="S44" s="499"/>
      <c r="T44" s="50" t="s">
        <v>29</v>
      </c>
      <c r="U44" s="55" t="s">
        <v>14</v>
      </c>
      <c r="V44" s="54" t="s">
        <v>9</v>
      </c>
      <c r="W44" s="502" t="s">
        <v>198</v>
      </c>
      <c r="X44" s="100" t="s">
        <v>14</v>
      </c>
      <c r="Y44" s="56"/>
      <c r="Z44" s="503" t="s">
        <v>113</v>
      </c>
      <c r="AA44" s="101" t="s">
        <v>43</v>
      </c>
      <c r="AB44" s="54"/>
      <c r="AC44" s="57" t="s">
        <v>38</v>
      </c>
      <c r="AD44" s="58"/>
      <c r="AE44" s="59"/>
      <c r="AF44" s="60"/>
      <c r="AG44" s="50" t="s">
        <v>11</v>
      </c>
      <c r="AH44" s="54"/>
      <c r="AI44" s="614" t="s">
        <v>39</v>
      </c>
      <c r="AJ44" s="615"/>
      <c r="AK44" s="616"/>
      <c r="AL44" s="54"/>
      <c r="AM44" s="102" t="s">
        <v>22</v>
      </c>
      <c r="AN44" s="55" t="s">
        <v>22</v>
      </c>
      <c r="AO44" s="50" t="s">
        <v>20</v>
      </c>
      <c r="AP44" s="50" t="s">
        <v>20</v>
      </c>
      <c r="AQ44" s="54"/>
      <c r="AR44" s="15" t="s">
        <v>22</v>
      </c>
      <c r="AS44" s="15" t="s">
        <v>9</v>
      </c>
      <c r="AT44" s="61" t="s">
        <v>9</v>
      </c>
    </row>
    <row r="45" spans="2:46" ht="16.5" customHeight="1" thickBot="1">
      <c r="B45" s="32" t="s">
        <v>9</v>
      </c>
      <c r="C45" s="25" t="s">
        <v>9</v>
      </c>
      <c r="D45" s="33" t="s">
        <v>10</v>
      </c>
      <c r="E45" s="3"/>
      <c r="F45" s="37" t="s">
        <v>3</v>
      </c>
      <c r="G45" s="37" t="s">
        <v>4</v>
      </c>
      <c r="H45" s="37" t="s">
        <v>5</v>
      </c>
      <c r="I45" s="37" t="s">
        <v>6</v>
      </c>
      <c r="J45" s="37" t="s">
        <v>8</v>
      </c>
      <c r="K45" s="37" t="s">
        <v>11</v>
      </c>
      <c r="L45" s="2"/>
      <c r="M45" s="38" t="s">
        <v>10</v>
      </c>
      <c r="N45" s="39" t="s">
        <v>116</v>
      </c>
      <c r="O45" s="1"/>
      <c r="P45" s="25" t="s">
        <v>2</v>
      </c>
      <c r="Q45" s="3"/>
      <c r="R45" s="25" t="s">
        <v>125</v>
      </c>
      <c r="S45" s="25" t="s">
        <v>34</v>
      </c>
      <c r="T45" s="25" t="s">
        <v>46</v>
      </c>
      <c r="U45" s="41" t="s">
        <v>16</v>
      </c>
      <c r="V45" s="3" t="s">
        <v>9</v>
      </c>
      <c r="W45" s="500"/>
      <c r="X45" s="103" t="s">
        <v>11</v>
      </c>
      <c r="Y45" s="6"/>
      <c r="Z45" s="501"/>
      <c r="AA45" s="104" t="s">
        <v>129</v>
      </c>
      <c r="AB45" s="3"/>
      <c r="AC45" s="24" t="s">
        <v>23</v>
      </c>
      <c r="AD45" s="46" t="s">
        <v>18</v>
      </c>
      <c r="AE45" s="24" t="s">
        <v>25</v>
      </c>
      <c r="AF45" s="24" t="s">
        <v>26</v>
      </c>
      <c r="AG45" s="25" t="s">
        <v>30</v>
      </c>
      <c r="AH45" s="16"/>
      <c r="AI45" s="26" t="s">
        <v>130</v>
      </c>
      <c r="AJ45" s="105"/>
      <c r="AK45" s="28"/>
      <c r="AL45" s="3"/>
      <c r="AM45" s="106" t="s">
        <v>14</v>
      </c>
      <c r="AN45" s="41" t="s">
        <v>14</v>
      </c>
      <c r="AO45" s="25" t="s">
        <v>27</v>
      </c>
      <c r="AP45" s="25" t="s">
        <v>28</v>
      </c>
      <c r="AQ45" s="3"/>
      <c r="AR45" s="2" t="s">
        <v>14</v>
      </c>
      <c r="AS45" s="2" t="s">
        <v>27</v>
      </c>
      <c r="AT45" s="62" t="s">
        <v>28</v>
      </c>
    </row>
    <row r="46" spans="2:46" ht="15.75" thickBot="1">
      <c r="B46" s="34"/>
      <c r="C46" s="35"/>
      <c r="D46" s="36" t="s">
        <v>9</v>
      </c>
      <c r="E46" s="52"/>
      <c r="F46" s="63"/>
      <c r="G46" s="63"/>
      <c r="H46" s="63"/>
      <c r="I46" s="63" t="s">
        <v>7</v>
      </c>
      <c r="J46" s="63"/>
      <c r="K46" s="63"/>
      <c r="L46" s="12"/>
      <c r="M46" s="51" t="s">
        <v>15</v>
      </c>
      <c r="N46" s="63" t="s">
        <v>132</v>
      </c>
      <c r="O46" s="12"/>
      <c r="P46" s="35" t="s">
        <v>9</v>
      </c>
      <c r="Q46" s="52"/>
      <c r="R46" s="35"/>
      <c r="S46" s="35"/>
      <c r="T46" s="35" t="s">
        <v>13</v>
      </c>
      <c r="U46" s="64" t="s">
        <v>17</v>
      </c>
      <c r="V46" s="52"/>
      <c r="W46" s="42" t="s">
        <v>19</v>
      </c>
      <c r="X46" s="65"/>
      <c r="Y46" s="52"/>
      <c r="Z46" s="43" t="s">
        <v>19</v>
      </c>
      <c r="AA46" s="44" t="s">
        <v>19</v>
      </c>
      <c r="AB46" s="66"/>
      <c r="AC46" s="35" t="s">
        <v>24</v>
      </c>
      <c r="AD46" s="67" t="s">
        <v>24</v>
      </c>
      <c r="AE46" s="35" t="s">
        <v>24</v>
      </c>
      <c r="AF46" s="35" t="s">
        <v>24</v>
      </c>
      <c r="AG46" s="35" t="s">
        <v>24</v>
      </c>
      <c r="AH46" s="52"/>
      <c r="AI46" s="71" t="s">
        <v>36</v>
      </c>
      <c r="AJ46" s="69" t="s">
        <v>35</v>
      </c>
      <c r="AK46" s="70" t="s">
        <v>37</v>
      </c>
      <c r="AL46" s="52"/>
      <c r="AM46" s="112" t="s">
        <v>20</v>
      </c>
      <c r="AN46" s="64" t="s">
        <v>20</v>
      </c>
      <c r="AO46" s="35"/>
      <c r="AP46" s="35"/>
      <c r="AQ46" s="52"/>
      <c r="AR46" s="72">
        <v>1</v>
      </c>
      <c r="AS46" s="73">
        <v>0</v>
      </c>
      <c r="AT46" s="53" t="s">
        <v>31</v>
      </c>
    </row>
    <row r="47" spans="2:46" ht="16.5" thickBot="1">
      <c r="B47" s="13">
        <v>41842</v>
      </c>
      <c r="C47" s="11">
        <v>1</v>
      </c>
      <c r="D47" s="15">
        <v>10</v>
      </c>
      <c r="E47" s="2">
        <v>0</v>
      </c>
      <c r="F47" s="7">
        <v>0</v>
      </c>
      <c r="G47" s="7">
        <v>2.5</v>
      </c>
      <c r="H47" s="7">
        <v>0</v>
      </c>
      <c r="I47" s="7">
        <v>0</v>
      </c>
      <c r="J47" s="7">
        <v>0</v>
      </c>
      <c r="K47" s="7">
        <f>SUM(F47:J47)</f>
        <v>2.5</v>
      </c>
      <c r="L47" s="4"/>
      <c r="M47" s="113">
        <v>0</v>
      </c>
      <c r="N47" s="15">
        <v>0</v>
      </c>
      <c r="O47" s="4"/>
      <c r="P47" s="114">
        <f>D47-(M47+N47)</f>
        <v>10</v>
      </c>
      <c r="Q47" s="4"/>
      <c r="R47" s="7" t="s">
        <v>59</v>
      </c>
      <c r="S47" s="115">
        <v>2</v>
      </c>
      <c r="T47" s="116">
        <v>30</v>
      </c>
      <c r="U47" s="50">
        <v>248</v>
      </c>
      <c r="V47" s="4"/>
      <c r="W47" s="118">
        <v>0</v>
      </c>
      <c r="X47" s="119">
        <v>215</v>
      </c>
      <c r="Y47" s="120">
        <v>185</v>
      </c>
      <c r="Z47" s="118">
        <v>0</v>
      </c>
      <c r="AA47" s="118">
        <v>14</v>
      </c>
      <c r="AB47" s="3"/>
      <c r="AC47" s="29">
        <f>X47*S47</f>
        <v>430</v>
      </c>
      <c r="AD47" s="121">
        <v>28</v>
      </c>
      <c r="AE47" s="15">
        <v>2.36</v>
      </c>
      <c r="AF47" s="15">
        <v>0</v>
      </c>
      <c r="AG47" s="121">
        <v>13</v>
      </c>
      <c r="AH47" s="122"/>
      <c r="AI47" s="124">
        <v>8689</v>
      </c>
      <c r="AJ47" s="125">
        <f>AC47+AD47+AE47+AF47</f>
        <v>460.36</v>
      </c>
      <c r="AK47" s="125">
        <f>AI47-AJ47</f>
        <v>8228.64</v>
      </c>
      <c r="AL47" s="3"/>
      <c r="AM47" s="29">
        <f>(X47/U47)*100</f>
        <v>86.693548387096769</v>
      </c>
      <c r="AN47" s="15" t="s">
        <v>134</v>
      </c>
      <c r="AO47" s="50">
        <f>(AD47/(AC47+AD47))*100</f>
        <v>6.1135371179039302</v>
      </c>
      <c r="AP47" s="15">
        <f>(AG47/AC47)*100</f>
        <v>3.0232558139534884</v>
      </c>
      <c r="AQ47" s="4"/>
      <c r="AR47" s="113" t="s">
        <v>52</v>
      </c>
      <c r="AS47" s="15" t="s">
        <v>52</v>
      </c>
      <c r="AT47" s="15" t="s">
        <v>52</v>
      </c>
    </row>
    <row r="48" spans="2:46" ht="16.5" thickBot="1">
      <c r="B48" s="14" t="s">
        <v>67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7.5</v>
      </c>
      <c r="Q48" s="4"/>
      <c r="R48" s="127"/>
      <c r="S48" s="129"/>
      <c r="T48" s="130"/>
      <c r="U48" s="150">
        <f>P48*T47</f>
        <v>225</v>
      </c>
      <c r="V48" s="131"/>
      <c r="W48" s="133"/>
      <c r="X48" s="134"/>
      <c r="Y48" s="135"/>
      <c r="Z48" s="133"/>
      <c r="AA48" s="133"/>
      <c r="AB48" s="16"/>
      <c r="AC48" s="136"/>
      <c r="AD48" s="137"/>
      <c r="AE48" s="130"/>
      <c r="AF48" s="130"/>
      <c r="AG48" s="130"/>
      <c r="AH48" s="131"/>
      <c r="AI48" s="140"/>
      <c r="AJ48" s="137"/>
      <c r="AK48" s="137"/>
      <c r="AL48" s="16"/>
      <c r="AM48" s="151">
        <f>(X47/U48)*100</f>
        <v>95.555555555555557</v>
      </c>
      <c r="AN48" s="130"/>
      <c r="AO48" s="130"/>
      <c r="AP48" s="130"/>
      <c r="AQ48" s="131"/>
      <c r="AR48" s="127"/>
      <c r="AS48" s="126"/>
      <c r="AT48" s="126"/>
    </row>
    <row r="49" spans="2:46" ht="15.75" thickBot="1"/>
    <row r="50" spans="2:46" ht="16.5" thickBot="1">
      <c r="B50" s="13">
        <v>41845</v>
      </c>
      <c r="C50" s="11">
        <v>1</v>
      </c>
      <c r="D50" s="15">
        <v>10</v>
      </c>
      <c r="E50" s="2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SUM(F50:J50)</f>
        <v>0</v>
      </c>
      <c r="L50" s="4"/>
      <c r="M50" s="113">
        <v>0</v>
      </c>
      <c r="N50" s="15">
        <v>3</v>
      </c>
      <c r="O50" s="4"/>
      <c r="P50" s="114">
        <f>D50-(M50+N50)</f>
        <v>7</v>
      </c>
      <c r="Q50" s="4"/>
      <c r="R50" s="7" t="s">
        <v>156</v>
      </c>
      <c r="S50" s="115">
        <v>4</v>
      </c>
      <c r="T50" s="116">
        <v>25</v>
      </c>
      <c r="U50" s="50">
        <v>248</v>
      </c>
      <c r="V50" s="4"/>
      <c r="W50" s="118">
        <v>0</v>
      </c>
      <c r="X50" s="119">
        <v>156</v>
      </c>
      <c r="Y50" s="120">
        <v>185</v>
      </c>
      <c r="Z50" s="118">
        <v>0</v>
      </c>
      <c r="AA50" s="118">
        <v>17</v>
      </c>
      <c r="AB50" s="3"/>
      <c r="AC50" s="29">
        <f>X50*S50</f>
        <v>624</v>
      </c>
      <c r="AD50" s="121">
        <v>28</v>
      </c>
      <c r="AE50" s="15">
        <v>1.36</v>
      </c>
      <c r="AF50" s="15">
        <v>0</v>
      </c>
      <c r="AG50" s="121">
        <v>13</v>
      </c>
      <c r="AH50" s="122"/>
      <c r="AI50" s="124">
        <f>AK47</f>
        <v>8228.64</v>
      </c>
      <c r="AJ50" s="125">
        <f>AC50+AD50+AE50+AF50</f>
        <v>653.36</v>
      </c>
      <c r="AK50" s="125">
        <f>AI50-AJ50</f>
        <v>7575.28</v>
      </c>
      <c r="AL50" s="3"/>
      <c r="AM50" s="29">
        <f>(X50/U50)*100</f>
        <v>62.903225806451616</v>
      </c>
      <c r="AN50" s="15" t="s">
        <v>134</v>
      </c>
      <c r="AO50" s="50">
        <f>(AD50/(AC50+AD50))*100</f>
        <v>4.294478527607362</v>
      </c>
      <c r="AP50" s="15">
        <f>(AG50/AC50)*100</f>
        <v>2.083333333333333</v>
      </c>
      <c r="AQ50" s="4"/>
      <c r="AR50" s="113" t="s">
        <v>52</v>
      </c>
      <c r="AS50" s="15" t="s">
        <v>52</v>
      </c>
      <c r="AT50" s="15" t="s">
        <v>52</v>
      </c>
    </row>
    <row r="51" spans="2:46" ht="16.5" thickBot="1">
      <c r="B51" s="14" t="s">
        <v>67</v>
      </c>
      <c r="C51" s="12"/>
      <c r="D51" s="12"/>
      <c r="E51" s="2"/>
      <c r="F51" s="8"/>
      <c r="G51" s="8"/>
      <c r="H51" s="8"/>
      <c r="I51" s="8"/>
      <c r="J51" s="8"/>
      <c r="K51" s="8"/>
      <c r="L51" s="4"/>
      <c r="M51" s="127"/>
      <c r="N51" s="126"/>
      <c r="O51" s="4"/>
      <c r="P51" s="149">
        <f>(D50-(K50))-M50-N50</f>
        <v>7</v>
      </c>
      <c r="Q51" s="4"/>
      <c r="R51" s="127"/>
      <c r="S51" s="129"/>
      <c r="T51" s="130"/>
      <c r="U51" s="150">
        <f>P51*T50</f>
        <v>175</v>
      </c>
      <c r="V51" s="131"/>
      <c r="W51" s="133"/>
      <c r="X51" s="134"/>
      <c r="Y51" s="135"/>
      <c r="Z51" s="133"/>
      <c r="AA51" s="133"/>
      <c r="AB51" s="16"/>
      <c r="AC51" s="136"/>
      <c r="AD51" s="137"/>
      <c r="AE51" s="130"/>
      <c r="AF51" s="130"/>
      <c r="AG51" s="130"/>
      <c r="AH51" s="131"/>
      <c r="AI51" s="140"/>
      <c r="AJ51" s="137"/>
      <c r="AK51" s="137"/>
      <c r="AL51" s="16"/>
      <c r="AM51" s="151">
        <f>(X50/U51)*100</f>
        <v>89.142857142857139</v>
      </c>
      <c r="AN51" s="130"/>
      <c r="AO51" s="130"/>
      <c r="AP51" s="130"/>
      <c r="AQ51" s="131"/>
      <c r="AR51" s="127"/>
      <c r="AS51" s="126"/>
      <c r="AT51" s="126"/>
    </row>
    <row r="52" spans="2:46" ht="15.75" thickBot="1"/>
    <row r="53" spans="2:46" ht="16.5" thickBot="1">
      <c r="B53" s="13">
        <v>41846</v>
      </c>
      <c r="C53" s="11">
        <v>1</v>
      </c>
      <c r="D53" s="15">
        <v>8</v>
      </c>
      <c r="E53" s="2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f>SUM(F53:J53)</f>
        <v>0</v>
      </c>
      <c r="L53" s="4"/>
      <c r="M53" s="113">
        <v>0</v>
      </c>
      <c r="N53" s="15">
        <v>0</v>
      </c>
      <c r="O53" s="4"/>
      <c r="P53" s="114">
        <f>D53-(M53+N53)</f>
        <v>8</v>
      </c>
      <c r="Q53" s="4"/>
      <c r="R53" s="7" t="s">
        <v>156</v>
      </c>
      <c r="S53" s="115">
        <v>4</v>
      </c>
      <c r="T53" s="116">
        <v>25</v>
      </c>
      <c r="U53" s="50">
        <v>248</v>
      </c>
      <c r="V53" s="4"/>
      <c r="W53" s="118">
        <v>0</v>
      </c>
      <c r="X53" s="119">
        <v>188</v>
      </c>
      <c r="Y53" s="120">
        <v>185</v>
      </c>
      <c r="Z53" s="118">
        <v>0</v>
      </c>
      <c r="AA53" s="118">
        <v>4</v>
      </c>
      <c r="AB53" s="3"/>
      <c r="AC53" s="29">
        <f>X53*S53</f>
        <v>752</v>
      </c>
      <c r="AD53" s="121">
        <v>16</v>
      </c>
      <c r="AE53" s="15">
        <v>1.36</v>
      </c>
      <c r="AF53" s="15">
        <v>0</v>
      </c>
      <c r="AG53" s="121">
        <v>13</v>
      </c>
      <c r="AH53" s="122"/>
      <c r="AI53" s="124">
        <f>AK50</f>
        <v>7575.28</v>
      </c>
      <c r="AJ53" s="125">
        <f>AC53+AD53+AE53+AF53</f>
        <v>769.36</v>
      </c>
      <c r="AK53" s="125">
        <f>AI53-AJ53</f>
        <v>6805.92</v>
      </c>
      <c r="AL53" s="3"/>
      <c r="AM53" s="29">
        <f>(X53/U53)*100</f>
        <v>75.806451612903231</v>
      </c>
      <c r="AN53" s="15" t="s">
        <v>134</v>
      </c>
      <c r="AO53" s="50">
        <f>(AD53/(AC53+AD53))*100</f>
        <v>2.083333333333333</v>
      </c>
      <c r="AP53" s="15">
        <f>(AG53/AC53)*100</f>
        <v>1.7287234042553192</v>
      </c>
      <c r="AQ53" s="4"/>
      <c r="AR53" s="113" t="s">
        <v>52</v>
      </c>
      <c r="AS53" s="15" t="s">
        <v>52</v>
      </c>
      <c r="AT53" s="15" t="s">
        <v>52</v>
      </c>
    </row>
    <row r="54" spans="2:46" ht="16.5" thickBot="1">
      <c r="B54" s="14" t="s">
        <v>257</v>
      </c>
      <c r="C54" s="12"/>
      <c r="D54" s="12"/>
      <c r="E54" s="2"/>
      <c r="F54" s="8"/>
      <c r="G54" s="8"/>
      <c r="H54" s="8"/>
      <c r="I54" s="8"/>
      <c r="J54" s="8"/>
      <c r="K54" s="8"/>
      <c r="L54" s="4"/>
      <c r="M54" s="127"/>
      <c r="N54" s="126"/>
      <c r="O54" s="4"/>
      <c r="P54" s="149">
        <f>(D53-(K53))-M53-N53</f>
        <v>8</v>
      </c>
      <c r="Q54" s="4"/>
      <c r="R54" s="127"/>
      <c r="S54" s="129"/>
      <c r="T54" s="130"/>
      <c r="U54" s="150">
        <f>P54*T53</f>
        <v>200</v>
      </c>
      <c r="V54" s="131"/>
      <c r="W54" s="133"/>
      <c r="X54" s="134"/>
      <c r="Y54" s="135"/>
      <c r="Z54" s="133"/>
      <c r="AA54" s="133"/>
      <c r="AB54" s="16"/>
      <c r="AC54" s="136"/>
      <c r="AD54" s="137"/>
      <c r="AE54" s="130"/>
      <c r="AF54" s="130"/>
      <c r="AG54" s="130"/>
      <c r="AH54" s="131"/>
      <c r="AI54" s="140"/>
      <c r="AJ54" s="137"/>
      <c r="AK54" s="137"/>
      <c r="AL54" s="16"/>
      <c r="AM54" s="151">
        <f>(X53/U54)*100</f>
        <v>94</v>
      </c>
      <c r="AN54" s="130"/>
      <c r="AO54" s="130"/>
      <c r="AP54" s="130"/>
      <c r="AQ54" s="131"/>
      <c r="AR54" s="127"/>
      <c r="AS54" s="126"/>
      <c r="AT54" s="126"/>
    </row>
    <row r="55" spans="2:46" ht="15.75" thickBot="1"/>
    <row r="56" spans="2:46" ht="16.5" thickBot="1">
      <c r="B56" s="13">
        <v>41848</v>
      </c>
      <c r="C56" s="11">
        <v>1</v>
      </c>
      <c r="D56" s="15">
        <v>10</v>
      </c>
      <c r="E56" s="2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f>SUM(F56:J56)</f>
        <v>0</v>
      </c>
      <c r="L56" s="4"/>
      <c r="M56" s="113">
        <v>0</v>
      </c>
      <c r="N56" s="15">
        <v>0</v>
      </c>
      <c r="O56" s="4"/>
      <c r="P56" s="114">
        <f>D56-(M56+N56)</f>
        <v>10</v>
      </c>
      <c r="Q56" s="4"/>
      <c r="R56" s="7" t="s">
        <v>59</v>
      </c>
      <c r="S56" s="115">
        <v>2</v>
      </c>
      <c r="T56" s="116">
        <v>30</v>
      </c>
      <c r="U56" s="50">
        <v>248</v>
      </c>
      <c r="V56" s="4"/>
      <c r="W56" s="118">
        <v>0</v>
      </c>
      <c r="X56" s="119">
        <v>246</v>
      </c>
      <c r="Y56" s="120">
        <v>185</v>
      </c>
      <c r="Z56" s="118">
        <v>0</v>
      </c>
      <c r="AA56" s="118">
        <v>3</v>
      </c>
      <c r="AB56" s="3"/>
      <c r="AC56" s="29">
        <f>X56*S56</f>
        <v>492</v>
      </c>
      <c r="AD56" s="121">
        <v>6</v>
      </c>
      <c r="AE56" s="15">
        <v>1.36</v>
      </c>
      <c r="AF56" s="15">
        <v>0</v>
      </c>
      <c r="AG56" s="121">
        <v>13</v>
      </c>
      <c r="AH56" s="122"/>
      <c r="AI56" s="124">
        <f>AK53</f>
        <v>6805.92</v>
      </c>
      <c r="AJ56" s="125">
        <f>AC56+AD56+AE56+AF56</f>
        <v>499.36</v>
      </c>
      <c r="AK56" s="125">
        <f>AI56-AJ56</f>
        <v>6306.56</v>
      </c>
      <c r="AL56" s="3"/>
      <c r="AM56" s="29">
        <f>(X56/U56)*100</f>
        <v>99.193548387096769</v>
      </c>
      <c r="AN56" s="15" t="s">
        <v>134</v>
      </c>
      <c r="AO56" s="50">
        <f>(AD56/(AC56+AD56))*100</f>
        <v>1.2048192771084338</v>
      </c>
      <c r="AP56" s="15">
        <f>(AG56/AC56)*100</f>
        <v>2.6422764227642279</v>
      </c>
      <c r="AQ56" s="4"/>
      <c r="AR56" s="113" t="s">
        <v>52</v>
      </c>
      <c r="AS56" s="15" t="s">
        <v>52</v>
      </c>
      <c r="AT56" s="15" t="s">
        <v>52</v>
      </c>
    </row>
    <row r="57" spans="2:46" ht="16.5" thickBot="1">
      <c r="B57" s="14" t="s">
        <v>67</v>
      </c>
      <c r="C57" s="12"/>
      <c r="D57" s="12"/>
      <c r="E57" s="2"/>
      <c r="F57" s="8"/>
      <c r="G57" s="8"/>
      <c r="H57" s="8"/>
      <c r="I57" s="8"/>
      <c r="J57" s="8"/>
      <c r="K57" s="8"/>
      <c r="L57" s="4"/>
      <c r="M57" s="127"/>
      <c r="N57" s="126"/>
      <c r="O57" s="4"/>
      <c r="P57" s="149">
        <f>(D56-(K56))-M56-N56</f>
        <v>10</v>
      </c>
      <c r="Q57" s="4"/>
      <c r="R57" s="127"/>
      <c r="S57" s="129"/>
      <c r="T57" s="130"/>
      <c r="U57" s="150">
        <f>P57*T56</f>
        <v>300</v>
      </c>
      <c r="V57" s="131"/>
      <c r="W57" s="133"/>
      <c r="X57" s="134"/>
      <c r="Y57" s="135"/>
      <c r="Z57" s="133"/>
      <c r="AA57" s="133"/>
      <c r="AB57" s="16"/>
      <c r="AC57" s="136"/>
      <c r="AD57" s="137"/>
      <c r="AE57" s="130"/>
      <c r="AF57" s="130"/>
      <c r="AG57" s="130"/>
      <c r="AH57" s="131"/>
      <c r="AI57" s="140"/>
      <c r="AJ57" s="137"/>
      <c r="AK57" s="137"/>
      <c r="AL57" s="16"/>
      <c r="AM57" s="151">
        <f>(X56/U57)*100</f>
        <v>82</v>
      </c>
      <c r="AN57" s="130"/>
      <c r="AO57" s="130"/>
      <c r="AP57" s="130"/>
      <c r="AQ57" s="131"/>
      <c r="AR57" s="127"/>
      <c r="AS57" s="126"/>
      <c r="AT57" s="126"/>
    </row>
    <row r="58" spans="2:46" ht="15.75" thickBot="1"/>
    <row r="59" spans="2:46" ht="16.5" thickBot="1">
      <c r="B59" s="13">
        <v>41849</v>
      </c>
      <c r="C59" s="11">
        <v>1</v>
      </c>
      <c r="D59" s="15">
        <v>10</v>
      </c>
      <c r="E59" s="2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f>SUM(F59:J59)</f>
        <v>1</v>
      </c>
      <c r="L59" s="4"/>
      <c r="M59" s="113">
        <v>0</v>
      </c>
      <c r="N59" s="15">
        <v>0</v>
      </c>
      <c r="O59" s="4"/>
      <c r="P59" s="114">
        <f>D59-(M59+N59)</f>
        <v>10</v>
      </c>
      <c r="Q59" s="4"/>
      <c r="R59" s="7" t="s">
        <v>59</v>
      </c>
      <c r="S59" s="115">
        <v>2</v>
      </c>
      <c r="T59" s="116">
        <v>30</v>
      </c>
      <c r="U59" s="50">
        <v>248</v>
      </c>
      <c r="V59" s="4"/>
      <c r="W59" s="118">
        <v>0</v>
      </c>
      <c r="X59" s="119">
        <v>215</v>
      </c>
      <c r="Y59" s="120">
        <v>185</v>
      </c>
      <c r="Z59" s="118">
        <v>0</v>
      </c>
      <c r="AA59" s="118">
        <v>9</v>
      </c>
      <c r="AB59" s="3"/>
      <c r="AC59" s="29">
        <f>X59*S59</f>
        <v>430</v>
      </c>
      <c r="AD59" s="121">
        <v>36</v>
      </c>
      <c r="AE59" s="15">
        <v>1.36</v>
      </c>
      <c r="AF59" s="15">
        <v>0</v>
      </c>
      <c r="AG59" s="121">
        <v>13</v>
      </c>
      <c r="AH59" s="122"/>
      <c r="AI59" s="124">
        <f>AK56</f>
        <v>6306.56</v>
      </c>
      <c r="AJ59" s="125">
        <f>AC59+AD59+AE59+AF59</f>
        <v>467.36</v>
      </c>
      <c r="AK59" s="125">
        <f>AI59-AJ59</f>
        <v>5839.2000000000007</v>
      </c>
      <c r="AL59" s="3"/>
      <c r="AM59" s="29">
        <f>(X59/U59)*100</f>
        <v>86.693548387096769</v>
      </c>
      <c r="AN59" s="15" t="s">
        <v>134</v>
      </c>
      <c r="AO59" s="50">
        <f>(AD59/(AC59+AD59))*100</f>
        <v>7.7253218884120178</v>
      </c>
      <c r="AP59" s="15">
        <f>(AG59/AC59)*100</f>
        <v>3.0232558139534884</v>
      </c>
      <c r="AQ59" s="4"/>
      <c r="AR59" s="113" t="s">
        <v>52</v>
      </c>
      <c r="AS59" s="15" t="s">
        <v>52</v>
      </c>
      <c r="AT59" s="15" t="s">
        <v>52</v>
      </c>
    </row>
    <row r="60" spans="2:46" ht="16.5" thickBot="1">
      <c r="B60" s="14" t="s">
        <v>67</v>
      </c>
      <c r="C60" s="12"/>
      <c r="D60" s="12"/>
      <c r="E60" s="2"/>
      <c r="F60" s="8"/>
      <c r="G60" s="8"/>
      <c r="H60" s="8"/>
      <c r="I60" s="8"/>
      <c r="J60" s="8"/>
      <c r="K60" s="8"/>
      <c r="L60" s="4"/>
      <c r="M60" s="127"/>
      <c r="N60" s="126"/>
      <c r="O60" s="4"/>
      <c r="P60" s="149">
        <f>(D59-(K59))-M59-N59</f>
        <v>9</v>
      </c>
      <c r="Q60" s="4"/>
      <c r="R60" s="127"/>
      <c r="S60" s="129"/>
      <c r="T60" s="130"/>
      <c r="U60" s="150">
        <f>P60*T59</f>
        <v>270</v>
      </c>
      <c r="V60" s="131"/>
      <c r="W60" s="133"/>
      <c r="X60" s="134"/>
      <c r="Y60" s="135"/>
      <c r="Z60" s="133"/>
      <c r="AA60" s="133"/>
      <c r="AB60" s="16"/>
      <c r="AC60" s="136"/>
      <c r="AD60" s="137"/>
      <c r="AE60" s="130"/>
      <c r="AF60" s="130"/>
      <c r="AG60" s="130"/>
      <c r="AH60" s="131"/>
      <c r="AI60" s="140"/>
      <c r="AJ60" s="137"/>
      <c r="AK60" s="137"/>
      <c r="AL60" s="16"/>
      <c r="AM60" s="151">
        <f>(X59/U60)*100</f>
        <v>79.629629629629633</v>
      </c>
      <c r="AN60" s="130"/>
      <c r="AO60" s="130"/>
      <c r="AP60" s="130"/>
      <c r="AQ60" s="131"/>
      <c r="AR60" s="127"/>
      <c r="AS60" s="126"/>
      <c r="AT60" s="126"/>
    </row>
    <row r="61" spans="2:46" ht="15.75" thickBot="1"/>
    <row r="62" spans="2:46" ht="16.5" thickBot="1">
      <c r="B62" s="13">
        <v>41851</v>
      </c>
      <c r="C62" s="11">
        <v>1</v>
      </c>
      <c r="D62" s="15">
        <v>10</v>
      </c>
      <c r="E62" s="2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f>SUM(F62:J62)</f>
        <v>1</v>
      </c>
      <c r="L62" s="4"/>
      <c r="M62" s="113">
        <v>0</v>
      </c>
      <c r="N62" s="15">
        <v>0</v>
      </c>
      <c r="O62" s="4"/>
      <c r="P62" s="114">
        <f>D62-(M62+N62)</f>
        <v>10</v>
      </c>
      <c r="Q62" s="4"/>
      <c r="R62" s="7" t="s">
        <v>59</v>
      </c>
      <c r="S62" s="115">
        <v>2</v>
      </c>
      <c r="T62" s="116">
        <v>30</v>
      </c>
      <c r="U62" s="50">
        <v>248</v>
      </c>
      <c r="V62" s="4"/>
      <c r="W62" s="118">
        <v>0</v>
      </c>
      <c r="X62" s="119">
        <v>300</v>
      </c>
      <c r="Y62" s="120">
        <v>185</v>
      </c>
      <c r="Z62" s="118">
        <v>0</v>
      </c>
      <c r="AA62" s="118">
        <v>0</v>
      </c>
      <c r="AB62" s="3"/>
      <c r="AC62" s="29">
        <f>X62*S62</f>
        <v>600</v>
      </c>
      <c r="AD62" s="121">
        <v>36</v>
      </c>
      <c r="AE62" s="15">
        <v>1.36</v>
      </c>
      <c r="AF62" s="15">
        <v>0</v>
      </c>
      <c r="AG62" s="121">
        <v>13</v>
      </c>
      <c r="AH62" s="122"/>
      <c r="AI62" s="124">
        <f>AK59</f>
        <v>5839.2000000000007</v>
      </c>
      <c r="AJ62" s="125">
        <f>AC62+AD62+AE62+AF62</f>
        <v>637.36</v>
      </c>
      <c r="AK62" s="125">
        <f>AI62-AJ62</f>
        <v>5201.8400000000011</v>
      </c>
      <c r="AL62" s="3"/>
      <c r="AM62" s="29">
        <f>(X62/U62)*100</f>
        <v>120.96774193548387</v>
      </c>
      <c r="AN62" s="15" t="s">
        <v>134</v>
      </c>
      <c r="AO62" s="50">
        <f>(AD62/(AC62+AD62))*100</f>
        <v>5.6603773584905666</v>
      </c>
      <c r="AP62" s="15">
        <f>(AG62/AC62)*100</f>
        <v>2.166666666666667</v>
      </c>
      <c r="AQ62" s="4"/>
      <c r="AR62" s="113" t="s">
        <v>52</v>
      </c>
      <c r="AS62" s="15" t="s">
        <v>52</v>
      </c>
      <c r="AT62" s="15" t="s">
        <v>52</v>
      </c>
    </row>
    <row r="63" spans="2:46" ht="16.5" thickBot="1">
      <c r="B63" s="14" t="s">
        <v>67</v>
      </c>
      <c r="C63" s="12"/>
      <c r="D63" s="12"/>
      <c r="E63" s="2"/>
      <c r="F63" s="8"/>
      <c r="G63" s="8"/>
      <c r="H63" s="8"/>
      <c r="I63" s="8"/>
      <c r="J63" s="8"/>
      <c r="K63" s="8"/>
      <c r="L63" s="4"/>
      <c r="M63" s="127"/>
      <c r="N63" s="126"/>
      <c r="O63" s="4"/>
      <c r="P63" s="149">
        <f>(D62-(K62))-M62-N62</f>
        <v>9</v>
      </c>
      <c r="Q63" s="4"/>
      <c r="R63" s="127"/>
      <c r="S63" s="129"/>
      <c r="T63" s="130"/>
      <c r="U63" s="150">
        <f>P63*T62</f>
        <v>270</v>
      </c>
      <c r="V63" s="131"/>
      <c r="W63" s="133"/>
      <c r="X63" s="134"/>
      <c r="Y63" s="135"/>
      <c r="Z63" s="133"/>
      <c r="AA63" s="133"/>
      <c r="AB63" s="16"/>
      <c r="AC63" s="136"/>
      <c r="AD63" s="137"/>
      <c r="AE63" s="130"/>
      <c r="AF63" s="130"/>
      <c r="AG63" s="130"/>
      <c r="AH63" s="131"/>
      <c r="AI63" s="140"/>
      <c r="AJ63" s="137"/>
      <c r="AK63" s="137"/>
      <c r="AL63" s="16"/>
      <c r="AM63" s="151">
        <f>(X62/U63)*100</f>
        <v>111.11111111111111</v>
      </c>
      <c r="AN63" s="130"/>
      <c r="AO63" s="130"/>
      <c r="AP63" s="130"/>
      <c r="AQ63" s="131"/>
      <c r="AR63" s="127"/>
      <c r="AS63" s="126"/>
      <c r="AT63" s="126"/>
    </row>
    <row r="64" spans="2:46" ht="15.75" thickBot="1"/>
    <row r="65" spans="2:46" ht="16.5" customHeight="1">
      <c r="B65" s="223" t="s">
        <v>32</v>
      </c>
      <c r="C65" s="224" t="s">
        <v>1</v>
      </c>
      <c r="D65" s="225" t="s">
        <v>1</v>
      </c>
      <c r="E65" s="226"/>
      <c r="F65" s="664" t="s">
        <v>12</v>
      </c>
      <c r="G65" s="665"/>
      <c r="H65" s="665"/>
      <c r="I65" s="665"/>
      <c r="J65" s="665"/>
      <c r="K65" s="666"/>
      <c r="L65" s="168"/>
      <c r="M65" s="667" t="s">
        <v>33</v>
      </c>
      <c r="N65" s="668"/>
      <c r="O65" s="168"/>
      <c r="P65" s="168" t="s">
        <v>10</v>
      </c>
      <c r="Q65" s="226"/>
      <c r="R65" s="168" t="s">
        <v>122</v>
      </c>
      <c r="S65" s="511"/>
      <c r="T65" s="168" t="s">
        <v>29</v>
      </c>
      <c r="U65" s="168" t="s">
        <v>14</v>
      </c>
      <c r="V65" s="226" t="s">
        <v>9</v>
      </c>
      <c r="W65" s="513" t="s">
        <v>198</v>
      </c>
      <c r="X65" s="227" t="s">
        <v>14</v>
      </c>
      <c r="Y65" s="512"/>
      <c r="Z65" s="513" t="s">
        <v>113</v>
      </c>
      <c r="AA65" s="229" t="s">
        <v>43</v>
      </c>
      <c r="AB65" s="226"/>
      <c r="AC65" s="230" t="s">
        <v>38</v>
      </c>
      <c r="AD65" s="231"/>
      <c r="AE65" s="226"/>
      <c r="AF65" s="232"/>
      <c r="AG65" s="168" t="s">
        <v>11</v>
      </c>
      <c r="AH65" s="226"/>
      <c r="AI65" s="658" t="s">
        <v>39</v>
      </c>
      <c r="AJ65" s="659"/>
      <c r="AK65" s="660"/>
      <c r="AL65" s="226"/>
      <c r="AM65" s="168" t="s">
        <v>22</v>
      </c>
      <c r="AN65" s="168" t="s">
        <v>22</v>
      </c>
      <c r="AO65" s="168" t="s">
        <v>20</v>
      </c>
      <c r="AP65" s="168" t="s">
        <v>20</v>
      </c>
      <c r="AQ65" s="226"/>
      <c r="AR65" s="168" t="s">
        <v>22</v>
      </c>
      <c r="AS65" s="168" t="s">
        <v>9</v>
      </c>
      <c r="AT65" s="233" t="s">
        <v>9</v>
      </c>
    </row>
    <row r="66" spans="2:46" ht="16.5" customHeight="1" thickBot="1">
      <c r="B66" s="234" t="s">
        <v>9</v>
      </c>
      <c r="C66" s="189" t="s">
        <v>9</v>
      </c>
      <c r="D66" s="235" t="s">
        <v>10</v>
      </c>
      <c r="E66" s="236"/>
      <c r="F66" s="237" t="s">
        <v>3</v>
      </c>
      <c r="G66" s="237" t="s">
        <v>4</v>
      </c>
      <c r="H66" s="237" t="s">
        <v>5</v>
      </c>
      <c r="I66" s="237" t="s">
        <v>6</v>
      </c>
      <c r="J66" s="237" t="s">
        <v>8</v>
      </c>
      <c r="K66" s="237" t="s">
        <v>11</v>
      </c>
      <c r="L66" s="189"/>
      <c r="M66" s="238" t="s">
        <v>10</v>
      </c>
      <c r="N66" s="239" t="s">
        <v>116</v>
      </c>
      <c r="O66" s="189"/>
      <c r="P66" s="189" t="s">
        <v>2</v>
      </c>
      <c r="Q66" s="236"/>
      <c r="R66" s="189" t="s">
        <v>125</v>
      </c>
      <c r="S66" s="189" t="s">
        <v>34</v>
      </c>
      <c r="T66" s="189" t="s">
        <v>46</v>
      </c>
      <c r="U66" s="189" t="s">
        <v>16</v>
      </c>
      <c r="V66" s="236" t="s">
        <v>9</v>
      </c>
      <c r="W66" s="510"/>
      <c r="X66" s="238" t="s">
        <v>11</v>
      </c>
      <c r="Y66" s="509"/>
      <c r="Z66" s="510"/>
      <c r="AA66" s="183" t="s">
        <v>129</v>
      </c>
      <c r="AB66" s="236"/>
      <c r="AC66" s="242" t="s">
        <v>23</v>
      </c>
      <c r="AD66" s="243" t="s">
        <v>18</v>
      </c>
      <c r="AE66" s="242" t="s">
        <v>25</v>
      </c>
      <c r="AF66" s="242" t="s">
        <v>26</v>
      </c>
      <c r="AG66" s="189" t="s">
        <v>30</v>
      </c>
      <c r="AH66" s="236"/>
      <c r="AI66" s="244" t="s">
        <v>130</v>
      </c>
      <c r="AJ66" s="236"/>
      <c r="AK66" s="240"/>
      <c r="AL66" s="236"/>
      <c r="AM66" s="189" t="s">
        <v>14</v>
      </c>
      <c r="AN66" s="189" t="s">
        <v>14</v>
      </c>
      <c r="AO66" s="189" t="s">
        <v>27</v>
      </c>
      <c r="AP66" s="189" t="s">
        <v>28</v>
      </c>
      <c r="AQ66" s="236"/>
      <c r="AR66" s="189" t="s">
        <v>14</v>
      </c>
      <c r="AS66" s="189" t="s">
        <v>27</v>
      </c>
      <c r="AT66" s="235" t="s">
        <v>28</v>
      </c>
    </row>
    <row r="67" spans="2:46" ht="15.75" thickBot="1">
      <c r="B67" s="245"/>
      <c r="C67" s="213"/>
      <c r="D67" s="246" t="s">
        <v>9</v>
      </c>
      <c r="E67" s="247"/>
      <c r="F67" s="248"/>
      <c r="G67" s="248"/>
      <c r="H67" s="248"/>
      <c r="I67" s="248" t="s">
        <v>7</v>
      </c>
      <c r="J67" s="248"/>
      <c r="K67" s="248"/>
      <c r="L67" s="213"/>
      <c r="M67" s="249" t="s">
        <v>15</v>
      </c>
      <c r="N67" s="248" t="s">
        <v>132</v>
      </c>
      <c r="O67" s="213"/>
      <c r="P67" s="213" t="s">
        <v>9</v>
      </c>
      <c r="Q67" s="247"/>
      <c r="R67" s="213"/>
      <c r="S67" s="213"/>
      <c r="T67" s="213" t="s">
        <v>13</v>
      </c>
      <c r="U67" s="213" t="s">
        <v>17</v>
      </c>
      <c r="V67" s="247"/>
      <c r="W67" s="252" t="s">
        <v>19</v>
      </c>
      <c r="X67" s="250"/>
      <c r="Y67" s="247"/>
      <c r="Z67" s="255" t="s">
        <v>19</v>
      </c>
      <c r="AA67" s="256" t="s">
        <v>19</v>
      </c>
      <c r="AB67" s="247"/>
      <c r="AC67" s="213" t="s">
        <v>24</v>
      </c>
      <c r="AD67" s="257" t="s">
        <v>24</v>
      </c>
      <c r="AE67" s="213" t="s">
        <v>24</v>
      </c>
      <c r="AF67" s="213" t="s">
        <v>24</v>
      </c>
      <c r="AG67" s="213" t="s">
        <v>24</v>
      </c>
      <c r="AH67" s="247"/>
      <c r="AI67" s="258" t="s">
        <v>36</v>
      </c>
      <c r="AJ67" s="259" t="s">
        <v>35</v>
      </c>
      <c r="AK67" s="251" t="s">
        <v>37</v>
      </c>
      <c r="AL67" s="247"/>
      <c r="AM67" s="213" t="s">
        <v>20</v>
      </c>
      <c r="AN67" s="213" t="s">
        <v>20</v>
      </c>
      <c r="AO67" s="213"/>
      <c r="AP67" s="213"/>
      <c r="AQ67" s="247"/>
      <c r="AR67" s="260">
        <v>1</v>
      </c>
      <c r="AS67" s="261">
        <v>0</v>
      </c>
      <c r="AT67" s="246" t="s">
        <v>31</v>
      </c>
    </row>
    <row r="69" spans="2:46">
      <c r="F69">
        <f t="shared" ref="F69:K69" si="0">F11+F14+F17+F20+F23+F26+F29+F32+F35+F41+F47+F50+F53+F56+F59+F62</f>
        <v>4</v>
      </c>
      <c r="G69">
        <f t="shared" si="0"/>
        <v>3.5</v>
      </c>
      <c r="H69">
        <f t="shared" si="0"/>
        <v>0</v>
      </c>
      <c r="I69">
        <f t="shared" si="0"/>
        <v>0</v>
      </c>
      <c r="J69">
        <f t="shared" si="0"/>
        <v>1</v>
      </c>
      <c r="K69">
        <f t="shared" si="0"/>
        <v>8.5</v>
      </c>
      <c r="N69">
        <f>N11+N14+N17+N20+N23+N26+N29+N32+N35+N41+N47+N50+N53+N56+N59+N62</f>
        <v>15.5</v>
      </c>
      <c r="X69">
        <f>X11+X14+X17+X20+X23+X26+X29+X32+X35+X41+X47+X50+X53+X56+X59+X62</f>
        <v>2919</v>
      </c>
      <c r="AA69">
        <f>AA11+AA14+AA17+AA20+AA23+AA26+AA29+AA32+AA35+AA41+AA47+AA50+AA53+AA56+AA59+AA62</f>
        <v>123</v>
      </c>
      <c r="AC69">
        <f>AC11+AC14+AC17+AC20+AC23+AC26+AC29+AC32+AC35+AC41+AC47+AC50+AC53+AC56+AC59+AC62</f>
        <v>8522</v>
      </c>
      <c r="AD69">
        <f>AD11+AD14+AD17+AD20+AD23+AD26+AD29+AD32+AD35+AD41+AD47+AD50+AD53+AD56+AD59+AD62</f>
        <v>425.94</v>
      </c>
      <c r="AE69">
        <f>AE11+AE14+AE17+AE20+AE23+AE26+AE29+AE32+AE35+AE41+AE47+AE50+AE53+AE56+AE59+AE62</f>
        <v>47.073999999999998</v>
      </c>
      <c r="AF69">
        <f>AF11+AF14+AF17+AF20+AF23+AF26+AF29+AF32+AF35+AF41+AF47+AF50+AF53+AF56+AF59+AF62</f>
        <v>20.806000000000001</v>
      </c>
    </row>
  </sheetData>
  <mergeCells count="14">
    <mergeCell ref="F65:K65"/>
    <mergeCell ref="M65:N65"/>
    <mergeCell ref="AI65:AK65"/>
    <mergeCell ref="F38:K38"/>
    <mergeCell ref="M38:N38"/>
    <mergeCell ref="AI38:AK38"/>
    <mergeCell ref="F44:K44"/>
    <mergeCell ref="M44:N44"/>
    <mergeCell ref="AI44:AK44"/>
    <mergeCell ref="I2:Y2"/>
    <mergeCell ref="AR6:AT6"/>
    <mergeCell ref="F8:K8"/>
    <mergeCell ref="M8:N8"/>
    <mergeCell ref="AI8:AK8"/>
  </mergeCells>
  <conditionalFormatting sqref="AR11:AT12 AR14:AT15">
    <cfRule type="containsText" dxfId="69" priority="29" operator="containsText" text="Si">
      <formula>NOT(ISERROR(SEARCH("Si",AR11)))</formula>
    </cfRule>
    <cfRule type="containsText" dxfId="68" priority="30" operator="containsText" text="No">
      <formula>NOT(ISERROR(SEARCH("No",AR11)))</formula>
    </cfRule>
  </conditionalFormatting>
  <conditionalFormatting sqref="AR17:AT18">
    <cfRule type="containsText" dxfId="67" priority="25" operator="containsText" text="Si">
      <formula>NOT(ISERROR(SEARCH("Si",AR17)))</formula>
    </cfRule>
    <cfRule type="containsText" dxfId="66" priority="26" operator="containsText" text="No">
      <formula>NOT(ISERROR(SEARCH("No",AR17)))</formula>
    </cfRule>
  </conditionalFormatting>
  <conditionalFormatting sqref="AR20:AT21">
    <cfRule type="containsText" dxfId="65" priority="23" operator="containsText" text="Si">
      <formula>NOT(ISERROR(SEARCH("Si",AR20)))</formula>
    </cfRule>
    <cfRule type="containsText" dxfId="64" priority="24" operator="containsText" text="No">
      <formula>NOT(ISERROR(SEARCH("No",AR20)))</formula>
    </cfRule>
  </conditionalFormatting>
  <conditionalFormatting sqref="AR23:AT24">
    <cfRule type="containsText" dxfId="63" priority="21" operator="containsText" text="Si">
      <formula>NOT(ISERROR(SEARCH("Si",AR23)))</formula>
    </cfRule>
    <cfRule type="containsText" dxfId="62" priority="22" operator="containsText" text="No">
      <formula>NOT(ISERROR(SEARCH("No",AR23)))</formula>
    </cfRule>
  </conditionalFormatting>
  <conditionalFormatting sqref="AR26:AT27">
    <cfRule type="containsText" dxfId="61" priority="19" operator="containsText" text="Si">
      <formula>NOT(ISERROR(SEARCH("Si",AR26)))</formula>
    </cfRule>
    <cfRule type="containsText" dxfId="60" priority="20" operator="containsText" text="No">
      <formula>NOT(ISERROR(SEARCH("No",AR26)))</formula>
    </cfRule>
  </conditionalFormatting>
  <conditionalFormatting sqref="AR29:AT30">
    <cfRule type="containsText" dxfId="59" priority="17" operator="containsText" text="Si">
      <formula>NOT(ISERROR(SEARCH("Si",AR29)))</formula>
    </cfRule>
    <cfRule type="containsText" dxfId="58" priority="18" operator="containsText" text="No">
      <formula>NOT(ISERROR(SEARCH("No",AR29)))</formula>
    </cfRule>
  </conditionalFormatting>
  <conditionalFormatting sqref="AR32:AT33">
    <cfRule type="containsText" dxfId="57" priority="15" operator="containsText" text="Si">
      <formula>NOT(ISERROR(SEARCH("Si",AR32)))</formula>
    </cfRule>
    <cfRule type="containsText" dxfId="56" priority="16" operator="containsText" text="No">
      <formula>NOT(ISERROR(SEARCH("No",AR32)))</formula>
    </cfRule>
  </conditionalFormatting>
  <conditionalFormatting sqref="AR35:AT36">
    <cfRule type="containsText" dxfId="55" priority="13" operator="containsText" text="Si">
      <formula>NOT(ISERROR(SEARCH("Si",AR35)))</formula>
    </cfRule>
    <cfRule type="containsText" dxfId="54" priority="14" operator="containsText" text="No">
      <formula>NOT(ISERROR(SEARCH("No",AR35)))</formula>
    </cfRule>
  </conditionalFormatting>
  <conditionalFormatting sqref="AR41:AT42 AR47:AT48">
    <cfRule type="containsText" dxfId="53" priority="11" operator="containsText" text="Si">
      <formula>NOT(ISERROR(SEARCH("Si",AR41)))</formula>
    </cfRule>
    <cfRule type="containsText" dxfId="52" priority="12" operator="containsText" text="No">
      <formula>NOT(ISERROR(SEARCH("No",AR41)))</formula>
    </cfRule>
  </conditionalFormatting>
  <conditionalFormatting sqref="AR50:AT51">
    <cfRule type="containsText" dxfId="51" priority="9" operator="containsText" text="Si">
      <formula>NOT(ISERROR(SEARCH("Si",AR50)))</formula>
    </cfRule>
    <cfRule type="containsText" dxfId="50" priority="10" operator="containsText" text="No">
      <formula>NOT(ISERROR(SEARCH("No",AR50)))</formula>
    </cfRule>
  </conditionalFormatting>
  <conditionalFormatting sqref="AR53:AT54">
    <cfRule type="containsText" dxfId="49" priority="7" operator="containsText" text="Si">
      <formula>NOT(ISERROR(SEARCH("Si",AR53)))</formula>
    </cfRule>
    <cfRule type="containsText" dxfId="48" priority="8" operator="containsText" text="No">
      <formula>NOT(ISERROR(SEARCH("No",AR53)))</formula>
    </cfRule>
  </conditionalFormatting>
  <conditionalFormatting sqref="AR56:AT57">
    <cfRule type="containsText" dxfId="47" priority="5" operator="containsText" text="Si">
      <formula>NOT(ISERROR(SEARCH("Si",AR56)))</formula>
    </cfRule>
    <cfRule type="containsText" dxfId="46" priority="6" operator="containsText" text="No">
      <formula>NOT(ISERROR(SEARCH("No",AR56)))</formula>
    </cfRule>
  </conditionalFormatting>
  <conditionalFormatting sqref="AR59:AT60">
    <cfRule type="containsText" dxfId="45" priority="3" operator="containsText" text="Si">
      <formula>NOT(ISERROR(SEARCH("Si",AR59)))</formula>
    </cfRule>
    <cfRule type="containsText" dxfId="44" priority="4" operator="containsText" text="No">
      <formula>NOT(ISERROR(SEARCH("No",AR59)))</formula>
    </cfRule>
  </conditionalFormatting>
  <conditionalFormatting sqref="AR62:AT63">
    <cfRule type="containsText" dxfId="43" priority="1" operator="containsText" text="Si">
      <formula>NOT(ISERROR(SEARCH("Si",AR62)))</formula>
    </cfRule>
    <cfRule type="containsText" dxfId="42" priority="2" operator="containsText" text="No">
      <formula>NOT(ISERROR(SEARCH("No",AR62)))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1:AT16"/>
  <sheetViews>
    <sheetView view="pageBreakPreview" topLeftCell="D1" zoomScale="85" zoomScaleSheetLayoutView="85" workbookViewId="0">
      <selection activeCell="AF23" sqref="AF23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" customWidth="1"/>
    <col min="19" max="19" width="7.71093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5.75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504"/>
      <c r="T9" s="50" t="s">
        <v>29</v>
      </c>
      <c r="U9" s="55" t="s">
        <v>14</v>
      </c>
      <c r="V9" s="54" t="s">
        <v>9</v>
      </c>
      <c r="W9" s="507" t="s">
        <v>198</v>
      </c>
      <c r="X9" s="100" t="s">
        <v>14</v>
      </c>
      <c r="Y9" s="56"/>
      <c r="Z9" s="508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505"/>
      <c r="X10" s="103" t="s">
        <v>11</v>
      </c>
      <c r="Y10" s="6"/>
      <c r="Z10" s="506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/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13">
        <v>41852</v>
      </c>
      <c r="C12" s="11">
        <v>1</v>
      </c>
      <c r="D12" s="15">
        <v>8</v>
      </c>
      <c r="E12" s="2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0</v>
      </c>
      <c r="L12" s="4"/>
      <c r="M12" s="113">
        <v>0</v>
      </c>
      <c r="N12" s="15">
        <v>0</v>
      </c>
      <c r="O12" s="4"/>
      <c r="P12" s="114">
        <f>D12-(M12+N12)</f>
        <v>8</v>
      </c>
      <c r="Q12" s="4"/>
      <c r="R12" s="7" t="s">
        <v>59</v>
      </c>
      <c r="S12" s="115">
        <v>2</v>
      </c>
      <c r="T12" s="116">
        <v>30</v>
      </c>
      <c r="U12" s="50">
        <v>248</v>
      </c>
      <c r="V12" s="4"/>
      <c r="W12" s="118">
        <v>0</v>
      </c>
      <c r="X12" s="119">
        <v>236</v>
      </c>
      <c r="Y12" s="120">
        <v>185</v>
      </c>
      <c r="Z12" s="118">
        <v>0</v>
      </c>
      <c r="AA12" s="118">
        <v>0</v>
      </c>
      <c r="AB12" s="3"/>
      <c r="AC12" s="29">
        <f>X12*S12</f>
        <v>472</v>
      </c>
      <c r="AD12" s="121">
        <v>28</v>
      </c>
      <c r="AE12" s="15">
        <v>2.36</v>
      </c>
      <c r="AF12" s="15">
        <v>0</v>
      </c>
      <c r="AG12" s="121">
        <v>13</v>
      </c>
      <c r="AH12" s="122"/>
      <c r="AI12" s="124">
        <v>5201.84</v>
      </c>
      <c r="AJ12" s="125">
        <f>AC12+AD12+AE12+AF12</f>
        <v>502.36</v>
      </c>
      <c r="AK12" s="125">
        <f>AI12-AJ12</f>
        <v>4699.4800000000005</v>
      </c>
      <c r="AL12" s="3"/>
      <c r="AM12" s="29">
        <f>(X12/U12)*100</f>
        <v>95.161290322580655</v>
      </c>
      <c r="AN12" s="15" t="s">
        <v>134</v>
      </c>
      <c r="AO12" s="50">
        <f>(AD12/(AC12+AD12))*100</f>
        <v>5.6000000000000005</v>
      </c>
      <c r="AP12" s="15">
        <f>(AG12/AC12)*100</f>
        <v>2.754237288135593</v>
      </c>
      <c r="AQ12" s="4"/>
      <c r="AR12" s="113" t="s">
        <v>52</v>
      </c>
      <c r="AS12" s="15" t="s">
        <v>52</v>
      </c>
      <c r="AT12" s="15" t="s">
        <v>52</v>
      </c>
    </row>
    <row r="13" spans="2:46" ht="16.5" thickBot="1">
      <c r="B13" s="14" t="s">
        <v>257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8</v>
      </c>
      <c r="Q13" s="4"/>
      <c r="R13" s="127"/>
      <c r="S13" s="129"/>
      <c r="T13" s="130"/>
      <c r="U13" s="150">
        <f>P13*T12</f>
        <v>240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98.333333333333329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519">
        <v>41662</v>
      </c>
      <c r="C15" s="11">
        <v>1</v>
      </c>
      <c r="D15" s="15">
        <v>8</v>
      </c>
      <c r="E15" s="2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f>SUM(F15:J15)</f>
        <v>1</v>
      </c>
      <c r="L15" s="4"/>
      <c r="M15" s="113">
        <v>0</v>
      </c>
      <c r="N15" s="15">
        <v>0</v>
      </c>
      <c r="O15" s="4"/>
      <c r="P15" s="114">
        <f>D15-(M15+N15)</f>
        <v>8</v>
      </c>
      <c r="Q15" s="4"/>
      <c r="R15" s="7" t="s">
        <v>261</v>
      </c>
      <c r="S15" s="115">
        <v>2</v>
      </c>
      <c r="T15" s="116">
        <v>30</v>
      </c>
      <c r="U15" s="50">
        <v>248</v>
      </c>
      <c r="V15" s="4"/>
      <c r="W15" s="118">
        <v>0</v>
      </c>
      <c r="X15" s="119">
        <v>123</v>
      </c>
      <c r="Y15" s="120">
        <v>185</v>
      </c>
      <c r="Z15" s="118">
        <v>0</v>
      </c>
      <c r="AA15" s="118">
        <v>0</v>
      </c>
      <c r="AB15" s="3"/>
      <c r="AC15" s="29">
        <f>X15*S15</f>
        <v>246</v>
      </c>
      <c r="AD15" s="121"/>
      <c r="AE15" s="15"/>
      <c r="AF15" s="15">
        <v>0</v>
      </c>
      <c r="AG15" s="121"/>
      <c r="AH15" s="122"/>
      <c r="AI15" s="124">
        <v>5201.84</v>
      </c>
      <c r="AJ15" s="125">
        <f>AC15+AD15+AE15+AF15</f>
        <v>246</v>
      </c>
      <c r="AK15" s="125">
        <f>AI15-AJ15</f>
        <v>4955.84</v>
      </c>
      <c r="AL15" s="3"/>
      <c r="AM15" s="29">
        <f>(X15/U15)*100</f>
        <v>49.596774193548384</v>
      </c>
      <c r="AN15" s="15" t="s">
        <v>134</v>
      </c>
      <c r="AO15" s="50">
        <f>(AD15/(AC15+AD15))*100</f>
        <v>0</v>
      </c>
      <c r="AP15" s="15">
        <f>(AG15/AC15)*100</f>
        <v>0</v>
      </c>
      <c r="AQ15" s="4"/>
      <c r="AR15" s="113" t="s">
        <v>52</v>
      </c>
      <c r="AS15" s="15" t="s">
        <v>52</v>
      </c>
      <c r="AT15" s="15" t="s">
        <v>52</v>
      </c>
    </row>
    <row r="16" spans="2:46" ht="16.5" thickBot="1">
      <c r="B16" s="520" t="s">
        <v>260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7</v>
      </c>
      <c r="Q16" s="4"/>
      <c r="R16" s="127"/>
      <c r="S16" s="129"/>
      <c r="T16" s="130"/>
      <c r="U16" s="150">
        <f>P16*T15</f>
        <v>210</v>
      </c>
      <c r="V16" s="131"/>
      <c r="W16" s="133"/>
      <c r="X16" s="134"/>
      <c r="Y16" s="135"/>
      <c r="Z16" s="133"/>
      <c r="AA16" s="133"/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58.571428571428577</v>
      </c>
      <c r="AN16" s="130"/>
      <c r="AO16" s="130"/>
      <c r="AP16" s="130"/>
      <c r="AQ16" s="131"/>
      <c r="AR16" s="127"/>
      <c r="AS16" s="126"/>
      <c r="AT16" s="126"/>
    </row>
  </sheetData>
  <mergeCells count="5">
    <mergeCell ref="F9:K9"/>
    <mergeCell ref="M9:N9"/>
    <mergeCell ref="AI9:AK9"/>
    <mergeCell ref="I2:Y2"/>
    <mergeCell ref="AR6:AT6"/>
  </mergeCells>
  <conditionalFormatting sqref="AR12:AT13">
    <cfRule type="containsText" dxfId="41" priority="13" operator="containsText" text="Si">
      <formula>NOT(ISERROR(SEARCH("Si",AR12)))</formula>
    </cfRule>
    <cfRule type="containsText" dxfId="40" priority="14" operator="containsText" text="No">
      <formula>NOT(ISERROR(SEARCH("No",AR12)))</formula>
    </cfRule>
  </conditionalFormatting>
  <conditionalFormatting sqref="AR15:AT16">
    <cfRule type="containsText" dxfId="39" priority="1" operator="containsText" text="Si">
      <formula>NOT(ISERROR(SEARCH("Si",AR15)))</formula>
    </cfRule>
    <cfRule type="containsText" dxfId="38" priority="2" operator="containsText" text="No">
      <formula>NOT(ISERROR(SEARCH("No",AR15)))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3:I43"/>
  <sheetViews>
    <sheetView workbookViewId="0">
      <selection activeCell="G27" sqref="G27"/>
    </sheetView>
  </sheetViews>
  <sheetFormatPr baseColWidth="10" defaultRowHeight="15"/>
  <cols>
    <col min="2" max="2" width="6" customWidth="1"/>
    <col min="3" max="3" width="10" customWidth="1"/>
    <col min="4" max="4" width="8.28515625" customWidth="1"/>
    <col min="5" max="5" width="9.42578125" customWidth="1"/>
  </cols>
  <sheetData>
    <row r="3" spans="1:9">
      <c r="A3" s="679">
        <v>41640</v>
      </c>
      <c r="B3" s="679"/>
      <c r="C3" s="679"/>
      <c r="D3" s="679"/>
      <c r="E3" s="679"/>
      <c r="F3" s="679"/>
    </row>
    <row r="4" spans="1:9">
      <c r="A4" s="680" t="s">
        <v>225</v>
      </c>
      <c r="B4" s="680"/>
      <c r="C4" s="680"/>
      <c r="D4" s="680"/>
      <c r="E4" s="680"/>
      <c r="F4" s="680"/>
    </row>
    <row r="6" spans="1:9">
      <c r="A6" t="s">
        <v>60</v>
      </c>
      <c r="B6" t="s">
        <v>218</v>
      </c>
      <c r="C6" t="s">
        <v>61</v>
      </c>
      <c r="D6" t="s">
        <v>219</v>
      </c>
      <c r="E6" t="s">
        <v>220</v>
      </c>
      <c r="F6" t="s">
        <v>63</v>
      </c>
      <c r="I6">
        <v>8289</v>
      </c>
    </row>
    <row r="7" spans="1:9">
      <c r="A7" s="395">
        <v>41621</v>
      </c>
      <c r="B7" s="396" t="s">
        <v>213</v>
      </c>
      <c r="C7" s="396">
        <v>625</v>
      </c>
      <c r="D7" s="397">
        <v>41996</v>
      </c>
      <c r="E7" s="397">
        <v>41647</v>
      </c>
      <c r="F7" s="396">
        <v>-143.03</v>
      </c>
      <c r="I7">
        <v>6110</v>
      </c>
    </row>
    <row r="8" spans="1:9">
      <c r="A8" s="395">
        <v>41646</v>
      </c>
      <c r="B8" s="396" t="s">
        <v>221</v>
      </c>
      <c r="C8" s="396">
        <v>720</v>
      </c>
      <c r="D8" s="397">
        <v>41647</v>
      </c>
      <c r="E8" s="397">
        <v>41647</v>
      </c>
      <c r="F8" s="396">
        <v>59.76</v>
      </c>
      <c r="I8">
        <v>4946</v>
      </c>
    </row>
    <row r="9" spans="1:9">
      <c r="A9" s="395">
        <v>41646</v>
      </c>
      <c r="B9" s="396" t="s">
        <v>223</v>
      </c>
      <c r="C9" s="396">
        <v>720</v>
      </c>
      <c r="D9" s="397">
        <v>41649</v>
      </c>
      <c r="E9" s="397">
        <v>41653</v>
      </c>
      <c r="F9" s="396">
        <v>-260.39999999999998</v>
      </c>
    </row>
    <row r="10" spans="1:9">
      <c r="A10" s="395">
        <v>41646</v>
      </c>
      <c r="B10" s="396" t="s">
        <v>222</v>
      </c>
      <c r="C10" s="396">
        <v>720</v>
      </c>
      <c r="D10" s="397">
        <v>41648</v>
      </c>
      <c r="E10" s="397">
        <v>41649</v>
      </c>
      <c r="F10" s="396">
        <v>-34.950000000000003</v>
      </c>
    </row>
    <row r="11" spans="1:9">
      <c r="A11" s="395">
        <v>41647</v>
      </c>
      <c r="B11" s="396" t="s">
        <v>237</v>
      </c>
      <c r="C11" s="396">
        <v>720</v>
      </c>
      <c r="D11" s="397">
        <v>41661</v>
      </c>
      <c r="E11" s="397">
        <v>41662</v>
      </c>
      <c r="F11" s="396"/>
    </row>
    <row r="12" spans="1:9">
      <c r="A12" s="395">
        <v>41647</v>
      </c>
      <c r="B12" s="396" t="s">
        <v>228</v>
      </c>
      <c r="C12" s="396">
        <v>720</v>
      </c>
      <c r="D12" s="397">
        <v>41653</v>
      </c>
      <c r="E12" s="397">
        <v>41653</v>
      </c>
      <c r="F12" s="396">
        <v>-24.6</v>
      </c>
    </row>
    <row r="13" spans="1:9">
      <c r="A13" s="395">
        <v>41647</v>
      </c>
      <c r="B13" s="396" t="s">
        <v>230</v>
      </c>
      <c r="C13" s="396">
        <v>810</v>
      </c>
      <c r="D13" s="397">
        <v>41656</v>
      </c>
      <c r="E13" s="397">
        <v>41659</v>
      </c>
      <c r="F13" s="396">
        <v>169</v>
      </c>
    </row>
    <row r="14" spans="1:9">
      <c r="A14" s="395">
        <v>41647</v>
      </c>
      <c r="B14" s="396" t="s">
        <v>231</v>
      </c>
      <c r="C14" s="396">
        <v>810</v>
      </c>
      <c r="D14" s="397">
        <v>41659</v>
      </c>
      <c r="E14" s="397">
        <v>41661</v>
      </c>
      <c r="F14" s="396">
        <v>23.64</v>
      </c>
    </row>
    <row r="15" spans="1:9">
      <c r="A15" s="395">
        <v>41648</v>
      </c>
      <c r="B15" s="396" t="s">
        <v>232</v>
      </c>
      <c r="C15" s="396">
        <v>810</v>
      </c>
      <c r="D15" s="397">
        <v>41659</v>
      </c>
      <c r="E15" s="397">
        <v>41659</v>
      </c>
      <c r="F15" s="396">
        <v>205.4</v>
      </c>
    </row>
    <row r="16" spans="1:9">
      <c r="A16" s="395">
        <v>41648</v>
      </c>
      <c r="B16" s="396" t="s">
        <v>235</v>
      </c>
      <c r="C16" s="396">
        <v>810</v>
      </c>
      <c r="D16" s="397">
        <v>41663</v>
      </c>
      <c r="E16" s="397">
        <v>41663</v>
      </c>
      <c r="F16" s="396">
        <v>-109.52</v>
      </c>
    </row>
    <row r="17" spans="1:9">
      <c r="A17" s="395">
        <v>41648</v>
      </c>
      <c r="B17" s="396" t="s">
        <v>236</v>
      </c>
      <c r="C17" s="396">
        <v>810</v>
      </c>
      <c r="D17" s="397">
        <v>41662</v>
      </c>
      <c r="E17" s="397">
        <v>41662</v>
      </c>
      <c r="F17" s="396">
        <v>58.94</v>
      </c>
    </row>
    <row r="18" spans="1:9">
      <c r="A18" s="395">
        <v>41648</v>
      </c>
      <c r="B18" s="396" t="s">
        <v>224</v>
      </c>
      <c r="C18" s="396">
        <v>632</v>
      </c>
      <c r="D18" s="397">
        <v>41654</v>
      </c>
      <c r="E18" s="397">
        <v>41654</v>
      </c>
      <c r="F18" s="396">
        <v>34.4</v>
      </c>
    </row>
    <row r="22" spans="1:9">
      <c r="C22">
        <f>SUM(C7:C21)</f>
        <v>8907</v>
      </c>
      <c r="F22">
        <f>SUM(F7:F21)</f>
        <v>-21.359999999999978</v>
      </c>
      <c r="G22">
        <v>6110</v>
      </c>
    </row>
    <row r="23" spans="1:9">
      <c r="G23">
        <v>-2316</v>
      </c>
    </row>
    <row r="24" spans="1:9">
      <c r="A24" s="679">
        <v>41791</v>
      </c>
      <c r="B24" s="679"/>
      <c r="C24" s="679"/>
      <c r="D24" s="679"/>
      <c r="E24" s="679"/>
      <c r="F24" s="679"/>
    </row>
    <row r="25" spans="1:9">
      <c r="A25" s="680" t="s">
        <v>225</v>
      </c>
      <c r="B25" s="680"/>
      <c r="C25" s="680"/>
      <c r="D25" s="680"/>
      <c r="E25" s="680"/>
      <c r="F25" s="680"/>
    </row>
    <row r="27" spans="1:9">
      <c r="A27" t="s">
        <v>60</v>
      </c>
      <c r="B27" t="s">
        <v>218</v>
      </c>
      <c r="C27" t="s">
        <v>61</v>
      </c>
      <c r="D27" t="s">
        <v>219</v>
      </c>
      <c r="E27" t="s">
        <v>220</v>
      </c>
      <c r="F27" t="s">
        <v>63</v>
      </c>
      <c r="I27">
        <v>8289</v>
      </c>
    </row>
    <row r="28" spans="1:9">
      <c r="A28" s="468">
        <v>41800</v>
      </c>
      <c r="B28" s="220" t="s">
        <v>255</v>
      </c>
      <c r="C28" s="220">
        <v>1400</v>
      </c>
      <c r="D28" s="219">
        <v>41800</v>
      </c>
      <c r="E28" s="219">
        <v>41815</v>
      </c>
      <c r="F28" s="220">
        <v>-136</v>
      </c>
      <c r="I28">
        <v>6110</v>
      </c>
    </row>
    <row r="29" spans="1:9">
      <c r="A29" s="468"/>
      <c r="B29" s="220"/>
      <c r="C29" s="220"/>
      <c r="D29" s="219"/>
      <c r="E29" s="219"/>
      <c r="F29" s="220"/>
      <c r="I29">
        <v>4946</v>
      </c>
    </row>
    <row r="30" spans="1:9">
      <c r="A30" s="468"/>
      <c r="B30" s="220"/>
      <c r="C30" s="220"/>
      <c r="D30" s="219"/>
      <c r="E30" s="219"/>
      <c r="F30" s="220"/>
    </row>
    <row r="31" spans="1:9">
      <c r="A31" s="468"/>
      <c r="B31" s="220"/>
      <c r="C31" s="220"/>
      <c r="D31" s="219"/>
      <c r="E31" s="219"/>
      <c r="F31" s="220"/>
    </row>
    <row r="32" spans="1:9">
      <c r="A32" s="468"/>
      <c r="B32" s="220"/>
      <c r="C32" s="220"/>
      <c r="D32" s="219"/>
      <c r="E32" s="219"/>
      <c r="F32" s="220"/>
    </row>
    <row r="33" spans="1:6">
      <c r="A33" s="468"/>
      <c r="B33" s="220"/>
      <c r="C33" s="220"/>
      <c r="D33" s="219"/>
      <c r="E33" s="219"/>
      <c r="F33" s="220"/>
    </row>
    <row r="34" spans="1:6">
      <c r="A34" s="468"/>
      <c r="B34" s="220"/>
      <c r="C34" s="220"/>
      <c r="D34" s="219"/>
      <c r="E34" s="219"/>
      <c r="F34" s="220"/>
    </row>
    <row r="35" spans="1:6">
      <c r="A35" s="468"/>
      <c r="B35" s="220"/>
      <c r="C35" s="220"/>
      <c r="D35" s="219"/>
      <c r="E35" s="219"/>
      <c r="F35" s="220"/>
    </row>
    <row r="36" spans="1:6">
      <c r="A36" s="468"/>
      <c r="B36" s="220"/>
      <c r="C36" s="220"/>
      <c r="D36" s="219"/>
      <c r="E36" s="219"/>
      <c r="F36" s="220"/>
    </row>
    <row r="37" spans="1:6">
      <c r="A37" s="468"/>
      <c r="B37" s="220"/>
      <c r="C37" s="220"/>
      <c r="D37" s="219"/>
      <c r="E37" s="219"/>
      <c r="F37" s="220"/>
    </row>
    <row r="38" spans="1:6">
      <c r="A38" s="468"/>
      <c r="B38" s="220"/>
      <c r="C38" s="220"/>
      <c r="D38" s="219"/>
      <c r="E38" s="219"/>
      <c r="F38" s="220"/>
    </row>
    <row r="39" spans="1:6">
      <c r="A39" s="468"/>
      <c r="B39" s="220"/>
      <c r="C39" s="220"/>
      <c r="D39" s="219"/>
      <c r="E39" s="219"/>
      <c r="F39" s="220"/>
    </row>
    <row r="40" spans="1:6">
      <c r="A40" s="94">
        <v>41699</v>
      </c>
    </row>
    <row r="42" spans="1:6">
      <c r="A42" t="s">
        <v>244</v>
      </c>
    </row>
    <row r="43" spans="1:6">
      <c r="A43" t="s">
        <v>245</v>
      </c>
    </row>
  </sheetData>
  <mergeCells count="4">
    <mergeCell ref="A3:F3"/>
    <mergeCell ref="A4:F4"/>
    <mergeCell ref="A24:F24"/>
    <mergeCell ref="A25:F2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1:AT43"/>
  <sheetViews>
    <sheetView topLeftCell="Y4" workbookViewId="0">
      <pane ySplit="1" topLeftCell="A32" activePane="bottomLeft" state="frozen"/>
      <selection activeCell="A4" sqref="A4"/>
      <selection pane="bottomLeft" activeCell="AV54" sqref="AV5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8.42578125" customWidth="1"/>
    <col min="19" max="19" width="6.85546875" customWidth="1"/>
    <col min="20" max="20" width="5.85546875" customWidth="1"/>
    <col min="21" max="21" width="9" customWidth="1"/>
    <col min="22" max="22" width="1.140625" customWidth="1"/>
    <col min="23" max="23" width="4.7109375" bestFit="1" customWidth="1"/>
    <col min="24" max="24" width="7" customWidth="1"/>
    <col min="25" max="25" width="1.28515625" style="45" customWidth="1"/>
    <col min="26" max="26" width="5.85546875" bestFit="1" customWidth="1"/>
    <col min="27" max="27" width="5.28515625" bestFit="1" customWidth="1"/>
    <col min="28" max="28" width="1.28515625" customWidth="1"/>
    <col min="29" max="29" width="7.42578125" customWidth="1"/>
    <col min="30" max="30" width="7" bestFit="1" customWidth="1"/>
    <col min="31" max="32" width="6" customWidth="1"/>
    <col min="33" max="33" width="8.7109375" bestFit="1" customWidth="1"/>
    <col min="34" max="34" width="1.28515625" customWidth="1"/>
    <col min="35" max="35" width="9.28515625" bestFit="1" customWidth="1"/>
    <col min="36" max="36" width="8.42578125" bestFit="1" customWidth="1"/>
    <col min="37" max="37" width="8" bestFit="1" customWidth="1"/>
    <col min="38" max="38" width="2.140625" customWidth="1"/>
    <col min="39" max="39" width="5.140625" customWidth="1"/>
    <col min="40" max="40" width="4.7109375" customWidth="1"/>
    <col min="41" max="41" width="5.28515625" customWidth="1"/>
    <col min="42" max="42" width="6.42578125" customWidth="1"/>
    <col min="43" max="43" width="1.140625" customWidth="1"/>
    <col min="44" max="44" width="5.5703125" customWidth="1"/>
    <col min="45" max="45" width="5.140625" customWidth="1"/>
    <col min="46" max="46" width="5.28515625" customWidth="1"/>
  </cols>
  <sheetData>
    <row r="1" spans="2:46" ht="11.25" customHeight="1"/>
    <row r="2" spans="2:46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</row>
    <row r="5" spans="2:46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6" ht="15.75" thickBot="1">
      <c r="AR6" s="621" t="s">
        <v>44</v>
      </c>
      <c r="AS6" s="622"/>
      <c r="AT6" s="623"/>
    </row>
    <row r="8" spans="2:46" ht="15.75" thickBot="1"/>
    <row r="9" spans="2:46" ht="16.5" customHeight="1">
      <c r="B9" s="29" t="s">
        <v>32</v>
      </c>
      <c r="C9" s="30" t="s">
        <v>1</v>
      </c>
      <c r="D9" s="31" t="s">
        <v>1</v>
      </c>
      <c r="E9" s="54"/>
      <c r="F9" s="609" t="s">
        <v>12</v>
      </c>
      <c r="G9" s="610"/>
      <c r="H9" s="610"/>
      <c r="I9" s="610"/>
      <c r="J9" s="610"/>
      <c r="K9" s="611"/>
      <c r="L9" s="15"/>
      <c r="M9" s="612" t="s">
        <v>33</v>
      </c>
      <c r="N9" s="613"/>
      <c r="O9" s="15"/>
      <c r="P9" s="50" t="s">
        <v>10</v>
      </c>
      <c r="Q9" s="54"/>
      <c r="R9" s="50" t="s">
        <v>122</v>
      </c>
      <c r="S9" s="514"/>
      <c r="T9" s="50" t="s">
        <v>29</v>
      </c>
      <c r="U9" s="55" t="s">
        <v>14</v>
      </c>
      <c r="V9" s="54" t="s">
        <v>9</v>
      </c>
      <c r="W9" s="517" t="s">
        <v>198</v>
      </c>
      <c r="X9" s="100" t="s">
        <v>14</v>
      </c>
      <c r="Y9" s="56"/>
      <c r="Z9" s="518" t="s">
        <v>113</v>
      </c>
      <c r="AA9" s="101" t="s">
        <v>43</v>
      </c>
      <c r="AB9" s="54"/>
      <c r="AC9" s="57" t="s">
        <v>38</v>
      </c>
      <c r="AD9" s="58"/>
      <c r="AE9" s="59"/>
      <c r="AF9" s="60"/>
      <c r="AG9" s="50" t="s">
        <v>11</v>
      </c>
      <c r="AH9" s="54"/>
      <c r="AI9" s="614" t="s">
        <v>39</v>
      </c>
      <c r="AJ9" s="615"/>
      <c r="AK9" s="616"/>
      <c r="AL9" s="54"/>
      <c r="AM9" s="102" t="s">
        <v>22</v>
      </c>
      <c r="AN9" s="55" t="s">
        <v>22</v>
      </c>
      <c r="AO9" s="50" t="s">
        <v>20</v>
      </c>
      <c r="AP9" s="50" t="s">
        <v>20</v>
      </c>
      <c r="AQ9" s="54"/>
      <c r="AR9" s="15" t="s">
        <v>22</v>
      </c>
      <c r="AS9" s="15" t="s">
        <v>9</v>
      </c>
      <c r="AT9" s="61" t="s">
        <v>9</v>
      </c>
    </row>
    <row r="10" spans="2:46" ht="16.5" customHeight="1" thickBot="1">
      <c r="B10" s="32" t="s">
        <v>9</v>
      </c>
      <c r="C10" s="25" t="s">
        <v>9</v>
      </c>
      <c r="D10" s="33" t="s">
        <v>10</v>
      </c>
      <c r="E10" s="3"/>
      <c r="F10" s="37" t="s">
        <v>3</v>
      </c>
      <c r="G10" s="37" t="s">
        <v>4</v>
      </c>
      <c r="H10" s="37" t="s">
        <v>5</v>
      </c>
      <c r="I10" s="37" t="s">
        <v>6</v>
      </c>
      <c r="J10" s="37" t="s">
        <v>8</v>
      </c>
      <c r="K10" s="37" t="s">
        <v>11</v>
      </c>
      <c r="L10" s="2"/>
      <c r="M10" s="38" t="s">
        <v>10</v>
      </c>
      <c r="N10" s="39" t="s">
        <v>116</v>
      </c>
      <c r="O10" s="1"/>
      <c r="P10" s="25" t="s">
        <v>2</v>
      </c>
      <c r="Q10" s="3"/>
      <c r="R10" s="25" t="s">
        <v>125</v>
      </c>
      <c r="S10" s="25" t="s">
        <v>34</v>
      </c>
      <c r="T10" s="25" t="s">
        <v>46</v>
      </c>
      <c r="U10" s="41" t="s">
        <v>16</v>
      </c>
      <c r="V10" s="3" t="s">
        <v>9</v>
      </c>
      <c r="W10" s="515"/>
      <c r="X10" s="103" t="s">
        <v>11</v>
      </c>
      <c r="Y10" s="6"/>
      <c r="Z10" s="516"/>
      <c r="AA10" s="104" t="s">
        <v>129</v>
      </c>
      <c r="AB10" s="3"/>
      <c r="AC10" s="24" t="s">
        <v>23</v>
      </c>
      <c r="AD10" s="46" t="s">
        <v>18</v>
      </c>
      <c r="AE10" s="24" t="s">
        <v>25</v>
      </c>
      <c r="AF10" s="24" t="s">
        <v>26</v>
      </c>
      <c r="AG10" s="25" t="s">
        <v>30</v>
      </c>
      <c r="AH10" s="16"/>
      <c r="AI10" s="26" t="s">
        <v>130</v>
      </c>
      <c r="AJ10" s="105"/>
      <c r="AK10" s="28"/>
      <c r="AL10" s="3"/>
      <c r="AM10" s="106" t="s">
        <v>14</v>
      </c>
      <c r="AN10" s="41" t="s">
        <v>14</v>
      </c>
      <c r="AO10" s="25" t="s">
        <v>27</v>
      </c>
      <c r="AP10" s="25" t="s">
        <v>28</v>
      </c>
      <c r="AQ10" s="3"/>
      <c r="AR10" s="2" t="s">
        <v>14</v>
      </c>
      <c r="AS10" s="2" t="s">
        <v>27</v>
      </c>
      <c r="AT10" s="62" t="s">
        <v>28</v>
      </c>
    </row>
    <row r="11" spans="2:46" ht="15.75" thickBot="1">
      <c r="B11" s="34"/>
      <c r="C11" s="35"/>
      <c r="D11" s="36" t="s">
        <v>9</v>
      </c>
      <c r="E11" s="52"/>
      <c r="F11" s="63"/>
      <c r="G11" s="63"/>
      <c r="H11" s="63"/>
      <c r="I11" s="63" t="s">
        <v>7</v>
      </c>
      <c r="J11" s="63"/>
      <c r="K11" s="63"/>
      <c r="L11" s="12"/>
      <c r="M11" s="51" t="s">
        <v>15</v>
      </c>
      <c r="N11" s="63" t="s">
        <v>132</v>
      </c>
      <c r="O11" s="12"/>
      <c r="P11" s="35" t="s">
        <v>9</v>
      </c>
      <c r="Q11" s="52"/>
      <c r="R11" s="35"/>
      <c r="S11" s="35"/>
      <c r="T11" s="35" t="s">
        <v>13</v>
      </c>
      <c r="U11" s="64" t="s">
        <v>17</v>
      </c>
      <c r="V11" s="52"/>
      <c r="W11" s="42" t="s">
        <v>19</v>
      </c>
      <c r="X11" s="65"/>
      <c r="Y11" s="52"/>
      <c r="Z11" s="43" t="s">
        <v>19</v>
      </c>
      <c r="AA11" s="44" t="s">
        <v>19</v>
      </c>
      <c r="AB11" s="66"/>
      <c r="AC11" s="35" t="s">
        <v>24</v>
      </c>
      <c r="AD11" s="67" t="s">
        <v>24</v>
      </c>
      <c r="AE11" s="35" t="s">
        <v>24</v>
      </c>
      <c r="AF11" s="35" t="s">
        <v>24</v>
      </c>
      <c r="AG11" s="35" t="s">
        <v>24</v>
      </c>
      <c r="AH11" s="52"/>
      <c r="AI11" s="71" t="s">
        <v>36</v>
      </c>
      <c r="AJ11" s="69" t="s">
        <v>35</v>
      </c>
      <c r="AK11" s="70" t="s">
        <v>37</v>
      </c>
      <c r="AL11" s="52"/>
      <c r="AM11" s="112" t="s">
        <v>20</v>
      </c>
      <c r="AN11" s="64" t="s">
        <v>20</v>
      </c>
      <c r="AO11" s="35"/>
      <c r="AP11" s="35"/>
      <c r="AQ11" s="52"/>
      <c r="AR11" s="72">
        <v>1</v>
      </c>
      <c r="AS11" s="73">
        <v>0</v>
      </c>
      <c r="AT11" s="53" t="s">
        <v>31</v>
      </c>
    </row>
    <row r="12" spans="2:46" ht="16.5" thickBot="1">
      <c r="B12" s="523">
        <v>42051</v>
      </c>
      <c r="C12" s="11">
        <v>1</v>
      </c>
      <c r="D12" s="15">
        <v>10</v>
      </c>
      <c r="E12" s="2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f>SUM(F12:J12)</f>
        <v>2</v>
      </c>
      <c r="L12" s="4"/>
      <c r="M12" s="113">
        <v>0</v>
      </c>
      <c r="N12" s="15">
        <v>0</v>
      </c>
      <c r="O12" s="4"/>
      <c r="P12" s="114">
        <f>D12-(M12+N12)</f>
        <v>10</v>
      </c>
      <c r="Q12" s="4"/>
      <c r="R12" s="521" t="s">
        <v>262</v>
      </c>
      <c r="S12" s="115">
        <v>4</v>
      </c>
      <c r="T12" s="116">
        <v>25</v>
      </c>
      <c r="U12" s="50">
        <f>T12*P12</f>
        <v>250</v>
      </c>
      <c r="V12" s="4"/>
      <c r="W12" s="118">
        <v>125</v>
      </c>
      <c r="X12" s="119">
        <v>125</v>
      </c>
      <c r="Y12" s="120">
        <v>185</v>
      </c>
      <c r="Z12" s="118">
        <v>0</v>
      </c>
      <c r="AA12" s="118">
        <v>0</v>
      </c>
      <c r="AB12" s="3"/>
      <c r="AC12" s="29">
        <f>X12*S12</f>
        <v>500</v>
      </c>
      <c r="AD12" s="121">
        <v>3.5</v>
      </c>
      <c r="AE12" s="15">
        <v>0</v>
      </c>
      <c r="AF12" s="15">
        <v>13</v>
      </c>
      <c r="AG12" s="121">
        <f>AD12+AE12+AF12</f>
        <v>16.5</v>
      </c>
      <c r="AH12" s="122"/>
      <c r="AI12" s="124">
        <v>5201.84</v>
      </c>
      <c r="AJ12" s="125">
        <f>AC12+AD12+AE12+AF12</f>
        <v>516.5</v>
      </c>
      <c r="AK12" s="125">
        <f>AI12-AJ12</f>
        <v>4685.34</v>
      </c>
      <c r="AL12" s="3"/>
      <c r="AM12" s="29">
        <f>(X12/U12)*100</f>
        <v>50</v>
      </c>
      <c r="AN12" s="15" t="s">
        <v>134</v>
      </c>
      <c r="AO12" s="50">
        <f>(AD12/(AC12+AD12))*100</f>
        <v>0.6951340615690168</v>
      </c>
      <c r="AP12" s="15">
        <f>(AG12/AC12)*100</f>
        <v>3.3000000000000003</v>
      </c>
      <c r="AQ12" s="4"/>
      <c r="AR12" s="113" t="s">
        <v>52</v>
      </c>
      <c r="AS12" s="15" t="s">
        <v>52</v>
      </c>
      <c r="AT12" s="15" t="s">
        <v>52</v>
      </c>
    </row>
    <row r="13" spans="2:46" ht="16.5" thickBot="1">
      <c r="B13" s="14" t="s">
        <v>257</v>
      </c>
      <c r="C13" s="12"/>
      <c r="D13" s="12"/>
      <c r="E13" s="2"/>
      <c r="F13" s="8"/>
      <c r="G13" s="8"/>
      <c r="H13" s="8"/>
      <c r="I13" s="8"/>
      <c r="J13" s="8"/>
      <c r="K13" s="8"/>
      <c r="L13" s="4"/>
      <c r="M13" s="127"/>
      <c r="N13" s="126"/>
      <c r="O13" s="4"/>
      <c r="P13" s="149">
        <f>(D12-(K12))-M12-N12</f>
        <v>8</v>
      </c>
      <c r="Q13" s="4"/>
      <c r="R13" s="127"/>
      <c r="S13" s="129"/>
      <c r="T13" s="130"/>
      <c r="U13" s="150">
        <f>P13*T12</f>
        <v>200</v>
      </c>
      <c r="V13" s="131"/>
      <c r="W13" s="133"/>
      <c r="X13" s="134"/>
      <c r="Y13" s="135"/>
      <c r="Z13" s="133"/>
      <c r="AA13" s="133"/>
      <c r="AB13" s="16"/>
      <c r="AC13" s="136"/>
      <c r="AD13" s="137"/>
      <c r="AE13" s="130"/>
      <c r="AF13" s="130"/>
      <c r="AG13" s="130"/>
      <c r="AH13" s="131"/>
      <c r="AI13" s="140"/>
      <c r="AJ13" s="137"/>
      <c r="AK13" s="137"/>
      <c r="AL13" s="16"/>
      <c r="AM13" s="151">
        <f>(X12/U13)*100</f>
        <v>62.5</v>
      </c>
      <c r="AN13" s="130"/>
      <c r="AO13" s="130"/>
      <c r="AP13" s="130"/>
      <c r="AQ13" s="131"/>
      <c r="AR13" s="127"/>
      <c r="AS13" s="126"/>
      <c r="AT13" s="126"/>
    </row>
    <row r="14" spans="2:46" ht="15.75" thickBot="1"/>
    <row r="15" spans="2:46" ht="16.5" thickBot="1">
      <c r="B15" s="522">
        <v>42052</v>
      </c>
      <c r="C15" s="11">
        <v>1</v>
      </c>
      <c r="D15" s="15">
        <v>10</v>
      </c>
      <c r="E15" s="2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f>SUM(F15:J15)</f>
        <v>2</v>
      </c>
      <c r="L15" s="4"/>
      <c r="M15" s="113">
        <v>0</v>
      </c>
      <c r="N15" s="15">
        <v>0</v>
      </c>
      <c r="O15" s="4"/>
      <c r="P15" s="114">
        <f>D15-(M15+N15)</f>
        <v>10</v>
      </c>
      <c r="Q15" s="4"/>
      <c r="R15" s="521" t="s">
        <v>262</v>
      </c>
      <c r="S15" s="115">
        <v>4</v>
      </c>
      <c r="T15" s="116">
        <v>25</v>
      </c>
      <c r="U15" s="50">
        <f>T15*P15</f>
        <v>250</v>
      </c>
      <c r="V15" s="4"/>
      <c r="W15" s="118">
        <v>116</v>
      </c>
      <c r="X15" s="119">
        <v>116</v>
      </c>
      <c r="Y15" s="120">
        <v>185</v>
      </c>
      <c r="Z15" s="118">
        <v>0</v>
      </c>
      <c r="AA15" s="118">
        <v>0</v>
      </c>
      <c r="AB15" s="3"/>
      <c r="AC15" s="29">
        <f>X15*S15</f>
        <v>464</v>
      </c>
      <c r="AD15" s="121">
        <v>8</v>
      </c>
      <c r="AE15" s="15">
        <v>0</v>
      </c>
      <c r="AF15" s="15">
        <v>4</v>
      </c>
      <c r="AG15" s="121">
        <f>AD15+AE15+AF15</f>
        <v>12</v>
      </c>
      <c r="AH15" s="122"/>
      <c r="AI15" s="124">
        <v>5201.84</v>
      </c>
      <c r="AJ15" s="125">
        <f>AC15+AD15+AE15+AF15</f>
        <v>476</v>
      </c>
      <c r="AK15" s="125">
        <f>AI15-AJ15</f>
        <v>4725.84</v>
      </c>
      <c r="AL15" s="3"/>
      <c r="AM15" s="29">
        <f>(X15/U15)*100</f>
        <v>46.400000000000006</v>
      </c>
      <c r="AN15" s="15" t="s">
        <v>134</v>
      </c>
      <c r="AO15" s="50">
        <f>(AD15/(AC15+AD15))*100</f>
        <v>1.6949152542372881</v>
      </c>
      <c r="AP15" s="15">
        <f>(AG15/AC15)*100</f>
        <v>2.5862068965517242</v>
      </c>
      <c r="AQ15" s="4"/>
      <c r="AR15" s="113" t="s">
        <v>52</v>
      </c>
      <c r="AS15" s="15" t="s">
        <v>52</v>
      </c>
      <c r="AT15" s="11" t="s">
        <v>138</v>
      </c>
    </row>
    <row r="16" spans="2:46" ht="16.5" thickBot="1">
      <c r="B16" s="520" t="s">
        <v>263</v>
      </c>
      <c r="C16" s="12"/>
      <c r="D16" s="12"/>
      <c r="E16" s="2"/>
      <c r="F16" s="8"/>
      <c r="G16" s="8"/>
      <c r="H16" s="8"/>
      <c r="I16" s="8"/>
      <c r="J16" s="8"/>
      <c r="K16" s="8"/>
      <c r="L16" s="4"/>
      <c r="M16" s="127"/>
      <c r="N16" s="126"/>
      <c r="O16" s="4"/>
      <c r="P16" s="149">
        <f>(D15-(K15))-M15-N15</f>
        <v>8</v>
      </c>
      <c r="Q16" s="4"/>
      <c r="R16" s="127"/>
      <c r="S16" s="129"/>
      <c r="T16" s="130"/>
      <c r="U16" s="150">
        <f>P16*T15</f>
        <v>200</v>
      </c>
      <c r="V16" s="131"/>
      <c r="W16" s="133"/>
      <c r="X16" s="134"/>
      <c r="Y16" s="135"/>
      <c r="Z16" s="133"/>
      <c r="AA16" s="133"/>
      <c r="AB16" s="16"/>
      <c r="AC16" s="136"/>
      <c r="AD16" s="137"/>
      <c r="AE16" s="130"/>
      <c r="AF16" s="130"/>
      <c r="AG16" s="130"/>
      <c r="AH16" s="131"/>
      <c r="AI16" s="140"/>
      <c r="AJ16" s="137"/>
      <c r="AK16" s="137"/>
      <c r="AL16" s="16"/>
      <c r="AM16" s="151">
        <f>(X15/U16)*100</f>
        <v>57.999999999999993</v>
      </c>
      <c r="AN16" s="130"/>
      <c r="AO16" s="130"/>
      <c r="AP16" s="130"/>
      <c r="AQ16" s="131"/>
      <c r="AR16" s="127"/>
      <c r="AS16" s="126"/>
      <c r="AT16" s="126"/>
    </row>
    <row r="17" spans="2:46" ht="15.75" thickBot="1"/>
    <row r="18" spans="2:46" ht="16.5" thickBot="1">
      <c r="B18" s="522">
        <v>42053</v>
      </c>
      <c r="C18" s="11">
        <v>1</v>
      </c>
      <c r="D18" s="15">
        <v>10</v>
      </c>
      <c r="E18" s="2">
        <v>0</v>
      </c>
      <c r="F18" s="7">
        <v>1</v>
      </c>
      <c r="G18" s="7">
        <v>1</v>
      </c>
      <c r="H18" s="7">
        <v>0</v>
      </c>
      <c r="I18" s="7">
        <v>0</v>
      </c>
      <c r="J18" s="7">
        <v>0</v>
      </c>
      <c r="K18" s="7">
        <f>SUM(F18:J18)</f>
        <v>2</v>
      </c>
      <c r="L18" s="4"/>
      <c r="M18" s="113">
        <v>0</v>
      </c>
      <c r="N18" s="15">
        <v>0</v>
      </c>
      <c r="O18" s="4"/>
      <c r="P18" s="114">
        <f>D18-(M18+N18)</f>
        <v>10</v>
      </c>
      <c r="Q18" s="4"/>
      <c r="R18" s="521" t="s">
        <v>262</v>
      </c>
      <c r="S18" s="115">
        <v>4</v>
      </c>
      <c r="T18" s="116">
        <v>25</v>
      </c>
      <c r="U18" s="50">
        <f>T18*P18</f>
        <v>250</v>
      </c>
      <c r="V18" s="4"/>
      <c r="W18" s="118">
        <v>133</v>
      </c>
      <c r="X18" s="119">
        <v>133</v>
      </c>
      <c r="Y18" s="120">
        <v>185</v>
      </c>
      <c r="Z18" s="118">
        <v>0</v>
      </c>
      <c r="AA18" s="118">
        <v>0</v>
      </c>
      <c r="AB18" s="3"/>
      <c r="AC18" s="29">
        <f>X18*S18</f>
        <v>532</v>
      </c>
      <c r="AD18" s="121">
        <v>9</v>
      </c>
      <c r="AE18" s="15">
        <v>0</v>
      </c>
      <c r="AF18" s="15">
        <v>10</v>
      </c>
      <c r="AG18" s="121">
        <f>AD18+AE18+AF18</f>
        <v>19</v>
      </c>
      <c r="AH18" s="122"/>
      <c r="AI18" s="124">
        <v>5201.84</v>
      </c>
      <c r="AJ18" s="125">
        <f>AC18+AD18+AE18+AF18</f>
        <v>551</v>
      </c>
      <c r="AK18" s="125">
        <f>AI18-AJ18</f>
        <v>4650.84</v>
      </c>
      <c r="AL18" s="3"/>
      <c r="AM18" s="29">
        <f>(X18/U18)*100</f>
        <v>53.2</v>
      </c>
      <c r="AN18" s="15" t="s">
        <v>134</v>
      </c>
      <c r="AO18" s="50">
        <f>(AD18/(AC18+AD18))*100</f>
        <v>1.6635859519408502</v>
      </c>
      <c r="AP18" s="15">
        <f>(AG18/AC18)*100</f>
        <v>3.5714285714285712</v>
      </c>
      <c r="AQ18" s="4"/>
      <c r="AR18" s="113" t="s">
        <v>52</v>
      </c>
      <c r="AS18" s="15" t="s">
        <v>52</v>
      </c>
      <c r="AT18" s="15" t="s">
        <v>52</v>
      </c>
    </row>
    <row r="19" spans="2:46" ht="16.5" thickBot="1">
      <c r="B19" s="520" t="s">
        <v>263</v>
      </c>
      <c r="C19" s="12"/>
      <c r="D19" s="12"/>
      <c r="E19" s="2"/>
      <c r="F19" s="8"/>
      <c r="G19" s="8"/>
      <c r="H19" s="8"/>
      <c r="I19" s="8"/>
      <c r="J19" s="8"/>
      <c r="K19" s="8"/>
      <c r="L19" s="4"/>
      <c r="M19" s="127"/>
      <c r="N19" s="126"/>
      <c r="O19" s="4"/>
      <c r="P19" s="149">
        <f>(D18-(K18))-M18-N18</f>
        <v>8</v>
      </c>
      <c r="Q19" s="4"/>
      <c r="R19" s="127"/>
      <c r="S19" s="129"/>
      <c r="T19" s="130"/>
      <c r="U19" s="150">
        <f>P19*T18</f>
        <v>200</v>
      </c>
      <c r="V19" s="131"/>
      <c r="W19" s="133"/>
      <c r="X19" s="134"/>
      <c r="Y19" s="135"/>
      <c r="Z19" s="133"/>
      <c r="AA19" s="133"/>
      <c r="AB19" s="16"/>
      <c r="AC19" s="136"/>
      <c r="AD19" s="137"/>
      <c r="AE19" s="130"/>
      <c r="AF19" s="130"/>
      <c r="AG19" s="130"/>
      <c r="AH19" s="131"/>
      <c r="AI19" s="140"/>
      <c r="AJ19" s="137"/>
      <c r="AK19" s="137"/>
      <c r="AL19" s="16"/>
      <c r="AM19" s="151">
        <f>(X18/U19)*100</f>
        <v>66.5</v>
      </c>
      <c r="AN19" s="130"/>
      <c r="AO19" s="130"/>
      <c r="AP19" s="130"/>
      <c r="AQ19" s="131"/>
      <c r="AR19" s="127"/>
      <c r="AS19" s="126"/>
      <c r="AT19" s="126"/>
    </row>
    <row r="20" spans="2:46" ht="15.75" thickBot="1"/>
    <row r="21" spans="2:46" ht="16.5" thickBot="1">
      <c r="B21" s="522">
        <v>42054</v>
      </c>
      <c r="C21" s="11">
        <v>1</v>
      </c>
      <c r="D21" s="15">
        <v>7</v>
      </c>
      <c r="E21" s="2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f>SUM(F21:J21)</f>
        <v>2</v>
      </c>
      <c r="L21" s="4"/>
      <c r="M21" s="113">
        <v>0</v>
      </c>
      <c r="N21" s="15">
        <v>0</v>
      </c>
      <c r="O21" s="4"/>
      <c r="P21" s="114">
        <f>D21-(M21+N21)</f>
        <v>7</v>
      </c>
      <c r="Q21" s="4"/>
      <c r="R21" s="521" t="s">
        <v>262</v>
      </c>
      <c r="S21" s="115">
        <v>4</v>
      </c>
      <c r="T21" s="116">
        <v>25</v>
      </c>
      <c r="U21" s="50">
        <f>T21*P21</f>
        <v>175</v>
      </c>
      <c r="V21" s="4"/>
      <c r="W21" s="118">
        <v>95</v>
      </c>
      <c r="X21" s="119">
        <v>95</v>
      </c>
      <c r="Y21" s="120">
        <v>185</v>
      </c>
      <c r="Z21" s="118">
        <v>0</v>
      </c>
      <c r="AA21" s="118">
        <v>0</v>
      </c>
      <c r="AB21" s="3"/>
      <c r="AC21" s="29">
        <f>X21*S21</f>
        <v>380</v>
      </c>
      <c r="AD21" s="121">
        <v>6</v>
      </c>
      <c r="AE21" s="15">
        <v>0</v>
      </c>
      <c r="AF21" s="15">
        <v>8</v>
      </c>
      <c r="AG21" s="121">
        <f>AD21+AE21+AF21</f>
        <v>14</v>
      </c>
      <c r="AH21" s="122"/>
      <c r="AI21" s="124">
        <v>5201.84</v>
      </c>
      <c r="AJ21" s="125">
        <f>AC21+AD21+AE21+AF21</f>
        <v>394</v>
      </c>
      <c r="AK21" s="125">
        <f>AI21-AJ21</f>
        <v>4807.84</v>
      </c>
      <c r="AL21" s="3"/>
      <c r="AM21" s="29">
        <f>(X21/U21)*100</f>
        <v>54.285714285714285</v>
      </c>
      <c r="AN21" s="15" t="s">
        <v>134</v>
      </c>
      <c r="AO21" s="50">
        <f>(AD21/(AC21+AD21))*100</f>
        <v>1.5544041450777202</v>
      </c>
      <c r="AP21" s="15">
        <f>(AG21/AC21)*100</f>
        <v>3.6842105263157889</v>
      </c>
      <c r="AQ21" s="4"/>
      <c r="AR21" s="113" t="s">
        <v>52</v>
      </c>
      <c r="AS21" s="15" t="s">
        <v>52</v>
      </c>
      <c r="AT21" s="15" t="s">
        <v>52</v>
      </c>
    </row>
    <row r="22" spans="2:46" ht="16.5" thickBot="1">
      <c r="B22" s="520" t="s">
        <v>263</v>
      </c>
      <c r="C22" s="12"/>
      <c r="D22" s="12"/>
      <c r="E22" s="2"/>
      <c r="F22" s="8"/>
      <c r="G22" s="8"/>
      <c r="H22" s="8"/>
      <c r="I22" s="8"/>
      <c r="J22" s="8"/>
      <c r="K22" s="8"/>
      <c r="L22" s="4"/>
      <c r="M22" s="127"/>
      <c r="N22" s="126"/>
      <c r="O22" s="4"/>
      <c r="P22" s="149">
        <f>(D21-(K21))-M21-N21</f>
        <v>5</v>
      </c>
      <c r="Q22" s="4"/>
      <c r="R22" s="127"/>
      <c r="S22" s="129"/>
      <c r="T22" s="130"/>
      <c r="U22" s="150">
        <f>P22*T21</f>
        <v>125</v>
      </c>
      <c r="V22" s="131"/>
      <c r="W22" s="133"/>
      <c r="X22" s="134"/>
      <c r="Y22" s="135"/>
      <c r="Z22" s="133"/>
      <c r="AA22" s="133"/>
      <c r="AB22" s="16"/>
      <c r="AC22" s="136"/>
      <c r="AD22" s="137"/>
      <c r="AE22" s="130"/>
      <c r="AF22" s="130"/>
      <c r="AG22" s="130"/>
      <c r="AH22" s="131"/>
      <c r="AI22" s="140"/>
      <c r="AJ22" s="137"/>
      <c r="AK22" s="137"/>
      <c r="AL22" s="16"/>
      <c r="AM22" s="151">
        <f>(X21/U22)*100</f>
        <v>76</v>
      </c>
      <c r="AN22" s="130"/>
      <c r="AO22" s="130"/>
      <c r="AP22" s="130"/>
      <c r="AQ22" s="131"/>
      <c r="AR22" s="127"/>
      <c r="AS22" s="126"/>
      <c r="AT22" s="126"/>
    </row>
    <row r="23" spans="2:46" ht="15.75" thickBot="1"/>
    <row r="24" spans="2:46" ht="16.5" thickBot="1">
      <c r="B24" s="522">
        <v>42055</v>
      </c>
      <c r="C24" s="11">
        <v>3</v>
      </c>
      <c r="D24" s="15">
        <v>11</v>
      </c>
      <c r="E24" s="2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f>SUM(F24:J24)</f>
        <v>0</v>
      </c>
      <c r="L24" s="4"/>
      <c r="M24" s="113">
        <v>0</v>
      </c>
      <c r="N24" s="15">
        <v>0</v>
      </c>
      <c r="O24" s="4"/>
      <c r="P24" s="114">
        <f>D24-(M24+N24)</f>
        <v>11</v>
      </c>
      <c r="Q24" s="4"/>
      <c r="R24" s="521" t="s">
        <v>262</v>
      </c>
      <c r="S24" s="115">
        <v>4</v>
      </c>
      <c r="T24" s="116">
        <v>25</v>
      </c>
      <c r="U24" s="50">
        <f>T24*P24</f>
        <v>275</v>
      </c>
      <c r="V24" s="4"/>
      <c r="W24" s="118">
        <v>179</v>
      </c>
      <c r="X24" s="119">
        <v>179</v>
      </c>
      <c r="Y24" s="120">
        <v>185</v>
      </c>
      <c r="Z24" s="118">
        <v>0</v>
      </c>
      <c r="AA24" s="118">
        <v>0</v>
      </c>
      <c r="AB24" s="3"/>
      <c r="AC24" s="29">
        <f>X24*S24</f>
        <v>716</v>
      </c>
      <c r="AD24" s="121">
        <v>6</v>
      </c>
      <c r="AE24" s="15">
        <v>0</v>
      </c>
      <c r="AF24" s="15">
        <v>8</v>
      </c>
      <c r="AG24" s="121">
        <f>AD24+AE24+AF24</f>
        <v>14</v>
      </c>
      <c r="AH24" s="122"/>
      <c r="AI24" s="124">
        <v>5201.84</v>
      </c>
      <c r="AJ24" s="125">
        <f>AC24+AD24+AE24+AF24</f>
        <v>730</v>
      </c>
      <c r="AK24" s="125">
        <f>AI24-AJ24</f>
        <v>4471.84</v>
      </c>
      <c r="AL24" s="3"/>
      <c r="AM24" s="524">
        <f>(X24/U24)*100</f>
        <v>65.090909090909093</v>
      </c>
      <c r="AN24" s="15" t="s">
        <v>134</v>
      </c>
      <c r="AO24" s="50">
        <f>(AD24/(AC24+AD24))*100</f>
        <v>0.8310249307479225</v>
      </c>
      <c r="AP24" s="15">
        <f>(AG24/AC24)*100</f>
        <v>1.9553072625698324</v>
      </c>
      <c r="AQ24" s="4"/>
      <c r="AR24" s="113" t="s">
        <v>52</v>
      </c>
      <c r="AS24" s="15" t="s">
        <v>52</v>
      </c>
      <c r="AT24" s="11" t="s">
        <v>138</v>
      </c>
    </row>
    <row r="25" spans="2:46" ht="16.5" thickBot="1">
      <c r="B25" s="520" t="s">
        <v>263</v>
      </c>
      <c r="C25" s="12"/>
      <c r="D25" s="12"/>
      <c r="E25" s="2"/>
      <c r="F25" s="8"/>
      <c r="G25" s="8"/>
      <c r="H25" s="8"/>
      <c r="I25" s="8"/>
      <c r="J25" s="8"/>
      <c r="K25" s="8"/>
      <c r="L25" s="4"/>
      <c r="M25" s="127"/>
      <c r="N25" s="126"/>
      <c r="O25" s="4"/>
      <c r="P25" s="149">
        <f>(D24-(K24))-M24-N24</f>
        <v>11</v>
      </c>
      <c r="Q25" s="4"/>
      <c r="R25" s="127"/>
      <c r="S25" s="129"/>
      <c r="T25" s="130"/>
      <c r="U25" s="150">
        <f>P25*T24</f>
        <v>275</v>
      </c>
      <c r="V25" s="131"/>
      <c r="W25" s="133"/>
      <c r="X25" s="134"/>
      <c r="Y25" s="135"/>
      <c r="Z25" s="133"/>
      <c r="AA25" s="133"/>
      <c r="AB25" s="16"/>
      <c r="AC25" s="136"/>
      <c r="AD25" s="137"/>
      <c r="AE25" s="130"/>
      <c r="AF25" s="130"/>
      <c r="AG25" s="130"/>
      <c r="AH25" s="131"/>
      <c r="AI25" s="140"/>
      <c r="AJ25" s="137"/>
      <c r="AK25" s="137"/>
      <c r="AL25" s="16"/>
      <c r="AM25" s="151">
        <f>(X24/U25)*100</f>
        <v>65.090909090909093</v>
      </c>
      <c r="AN25" s="130"/>
      <c r="AO25" s="130"/>
      <c r="AP25" s="130"/>
      <c r="AQ25" s="131"/>
      <c r="AR25" s="127"/>
      <c r="AS25" s="126"/>
      <c r="AT25" s="126"/>
    </row>
    <row r="26" spans="2:46" ht="15.75" thickBot="1"/>
    <row r="27" spans="2:46" ht="16.5" thickBot="1">
      <c r="B27" s="522">
        <v>42058</v>
      </c>
      <c r="C27" s="11">
        <v>1</v>
      </c>
      <c r="D27" s="15">
        <v>10</v>
      </c>
      <c r="E27" s="2">
        <v>0</v>
      </c>
      <c r="F27" s="7">
        <v>0</v>
      </c>
      <c r="G27" s="7">
        <v>2</v>
      </c>
      <c r="H27" s="7">
        <v>0</v>
      </c>
      <c r="I27" s="7">
        <v>0</v>
      </c>
      <c r="J27" s="7">
        <v>0</v>
      </c>
      <c r="K27" s="7">
        <f>SUM(F27:J27)</f>
        <v>2</v>
      </c>
      <c r="L27" s="4"/>
      <c r="M27" s="113">
        <v>0</v>
      </c>
      <c r="N27" s="15">
        <v>0</v>
      </c>
      <c r="O27" s="4"/>
      <c r="P27" s="114">
        <f>D27-(M27+N27)</f>
        <v>10</v>
      </c>
      <c r="Q27" s="4"/>
      <c r="R27" s="521" t="s">
        <v>262</v>
      </c>
      <c r="S27" s="115">
        <v>4</v>
      </c>
      <c r="T27" s="116">
        <v>25</v>
      </c>
      <c r="U27" s="50">
        <f>T27*P27</f>
        <v>250</v>
      </c>
      <c r="V27" s="4"/>
      <c r="W27" s="118">
        <v>155</v>
      </c>
      <c r="X27" s="119">
        <v>155</v>
      </c>
      <c r="Y27" s="120">
        <v>185</v>
      </c>
      <c r="Z27" s="118">
        <v>0</v>
      </c>
      <c r="AA27" s="118">
        <v>0</v>
      </c>
      <c r="AB27" s="3"/>
      <c r="AC27" s="29">
        <f>X27*S27</f>
        <v>620</v>
      </c>
      <c r="AD27" s="121">
        <v>5</v>
      </c>
      <c r="AE27" s="15">
        <v>3</v>
      </c>
      <c r="AF27" s="15">
        <v>4</v>
      </c>
      <c r="AG27" s="121">
        <f>AD27+AE27+AF27</f>
        <v>12</v>
      </c>
      <c r="AH27" s="122"/>
      <c r="AI27" s="124">
        <v>5201.84</v>
      </c>
      <c r="AJ27" s="125">
        <f>AC27+AD27+AE27+AF27</f>
        <v>632</v>
      </c>
      <c r="AK27" s="125">
        <f>AI27-AJ27</f>
        <v>4569.84</v>
      </c>
      <c r="AL27" s="3"/>
      <c r="AM27" s="524">
        <f>(X27/U27)*100</f>
        <v>62</v>
      </c>
      <c r="AN27" s="15" t="s">
        <v>134</v>
      </c>
      <c r="AO27" s="50">
        <f>(AD27/(AC27+AD27))*100</f>
        <v>0.8</v>
      </c>
      <c r="AP27" s="15">
        <f>(AG27/AC27)*100</f>
        <v>1.935483870967742</v>
      </c>
      <c r="AQ27" s="4"/>
      <c r="AR27" s="113" t="s">
        <v>52</v>
      </c>
      <c r="AS27" s="15" t="s">
        <v>52</v>
      </c>
      <c r="AT27" s="11" t="s">
        <v>138</v>
      </c>
    </row>
    <row r="28" spans="2:46" ht="16.5" thickBot="1">
      <c r="B28" s="520" t="s">
        <v>263</v>
      </c>
      <c r="C28" s="12"/>
      <c r="D28" s="12"/>
      <c r="E28" s="2"/>
      <c r="F28" s="8"/>
      <c r="G28" s="8"/>
      <c r="H28" s="8"/>
      <c r="I28" s="8"/>
      <c r="J28" s="8"/>
      <c r="K28" s="8"/>
      <c r="L28" s="4"/>
      <c r="M28" s="127"/>
      <c r="N28" s="126"/>
      <c r="O28" s="4"/>
      <c r="P28" s="149">
        <f>(D27-(K27))-M27-N27</f>
        <v>8</v>
      </c>
      <c r="Q28" s="4"/>
      <c r="R28" s="127"/>
      <c r="S28" s="129"/>
      <c r="T28" s="130"/>
      <c r="U28" s="150">
        <f>P28*T27</f>
        <v>200</v>
      </c>
      <c r="V28" s="131"/>
      <c r="W28" s="133"/>
      <c r="X28" s="134"/>
      <c r="Y28" s="135"/>
      <c r="Z28" s="133"/>
      <c r="AA28" s="133"/>
      <c r="AB28" s="16"/>
      <c r="AC28" s="136"/>
      <c r="AD28" s="137"/>
      <c r="AE28" s="130"/>
      <c r="AF28" s="130"/>
      <c r="AG28" s="130"/>
      <c r="AH28" s="131"/>
      <c r="AI28" s="140"/>
      <c r="AJ28" s="137"/>
      <c r="AK28" s="137"/>
      <c r="AL28" s="16"/>
      <c r="AM28" s="151">
        <f>(X27/U28)*100</f>
        <v>77.5</v>
      </c>
      <c r="AN28" s="130"/>
      <c r="AO28" s="130"/>
      <c r="AP28" s="130"/>
      <c r="AQ28" s="131"/>
      <c r="AR28" s="127"/>
      <c r="AS28" s="126"/>
      <c r="AT28" s="126"/>
    </row>
    <row r="29" spans="2:46" ht="15.75" thickBot="1"/>
    <row r="30" spans="2:46" ht="16.5" thickBot="1">
      <c r="B30" s="522">
        <v>42059</v>
      </c>
      <c r="C30" s="11">
        <v>1</v>
      </c>
      <c r="D30" s="15">
        <v>10</v>
      </c>
      <c r="E30" s="2">
        <v>0</v>
      </c>
      <c r="F30" s="7">
        <v>0</v>
      </c>
      <c r="G30" s="7">
        <v>1</v>
      </c>
      <c r="H30" s="7">
        <v>0</v>
      </c>
      <c r="I30" s="7">
        <v>0</v>
      </c>
      <c r="J30" s="7">
        <v>0</v>
      </c>
      <c r="K30" s="7">
        <f>SUM(F30:J30)</f>
        <v>1</v>
      </c>
      <c r="L30" s="4"/>
      <c r="M30" s="113">
        <v>0</v>
      </c>
      <c r="N30" s="15">
        <v>0</v>
      </c>
      <c r="O30" s="4"/>
      <c r="P30" s="114">
        <f>D30-(M30+N30)</f>
        <v>10</v>
      </c>
      <c r="Q30" s="4"/>
      <c r="R30" s="521" t="s">
        <v>262</v>
      </c>
      <c r="S30" s="115">
        <v>4</v>
      </c>
      <c r="T30" s="116">
        <v>25</v>
      </c>
      <c r="U30" s="50">
        <f>T30*P30</f>
        <v>250</v>
      </c>
      <c r="V30" s="4"/>
      <c r="W30" s="118">
        <v>175</v>
      </c>
      <c r="X30" s="119">
        <v>175</v>
      </c>
      <c r="Y30" s="120">
        <v>185</v>
      </c>
      <c r="Z30" s="118">
        <v>0</v>
      </c>
      <c r="AA30" s="118">
        <v>0</v>
      </c>
      <c r="AB30" s="3"/>
      <c r="AC30" s="29">
        <f>X30*S30</f>
        <v>700</v>
      </c>
      <c r="AD30" s="121">
        <v>8</v>
      </c>
      <c r="AE30" s="15">
        <v>0</v>
      </c>
      <c r="AF30" s="15">
        <v>6</v>
      </c>
      <c r="AG30" s="121">
        <f>AD30+AE30+AF30</f>
        <v>14</v>
      </c>
      <c r="AH30" s="122"/>
      <c r="AI30" s="124">
        <v>5201.84</v>
      </c>
      <c r="AJ30" s="125">
        <f>AC30+AD30+AE30+AF30</f>
        <v>714</v>
      </c>
      <c r="AK30" s="125">
        <f>AI30-AJ30</f>
        <v>4487.84</v>
      </c>
      <c r="AL30" s="3"/>
      <c r="AM30" s="524">
        <f>(X30/U30)*100</f>
        <v>70</v>
      </c>
      <c r="AN30" s="15" t="s">
        <v>134</v>
      </c>
      <c r="AO30" s="50">
        <f>(AD30/(AC30+AD30))*100</f>
        <v>1.1299435028248588</v>
      </c>
      <c r="AP30" s="15">
        <f>(AG30/AC30)*100</f>
        <v>2</v>
      </c>
      <c r="AQ30" s="4"/>
      <c r="AR30" s="113" t="s">
        <v>52</v>
      </c>
      <c r="AS30" s="15" t="s">
        <v>52</v>
      </c>
      <c r="AT30" s="11" t="s">
        <v>138</v>
      </c>
    </row>
    <row r="31" spans="2:46" ht="16.5" thickBot="1">
      <c r="B31" s="520" t="s">
        <v>263</v>
      </c>
      <c r="C31" s="12"/>
      <c r="D31" s="12"/>
      <c r="E31" s="2"/>
      <c r="F31" s="8"/>
      <c r="G31" s="8"/>
      <c r="H31" s="8"/>
      <c r="I31" s="8"/>
      <c r="J31" s="8"/>
      <c r="K31" s="8"/>
      <c r="L31" s="4"/>
      <c r="M31" s="127"/>
      <c r="N31" s="126"/>
      <c r="O31" s="4"/>
      <c r="P31" s="149">
        <f>(D30-(K30))-M30-N30</f>
        <v>9</v>
      </c>
      <c r="Q31" s="4"/>
      <c r="R31" s="127"/>
      <c r="S31" s="129"/>
      <c r="T31" s="130"/>
      <c r="U31" s="150">
        <f>P31*T30</f>
        <v>225</v>
      </c>
      <c r="V31" s="131"/>
      <c r="W31" s="133"/>
      <c r="X31" s="134"/>
      <c r="Y31" s="135"/>
      <c r="Z31" s="133"/>
      <c r="AA31" s="133"/>
      <c r="AB31" s="16"/>
      <c r="AC31" s="136"/>
      <c r="AD31" s="137"/>
      <c r="AE31" s="130"/>
      <c r="AF31" s="130"/>
      <c r="AG31" s="130"/>
      <c r="AH31" s="131"/>
      <c r="AI31" s="140"/>
      <c r="AJ31" s="137"/>
      <c r="AK31" s="137"/>
      <c r="AL31" s="16"/>
      <c r="AM31" s="151">
        <f>(X30/U31)*100</f>
        <v>77.777777777777786</v>
      </c>
      <c r="AN31" s="130"/>
      <c r="AO31" s="130"/>
      <c r="AP31" s="130"/>
      <c r="AQ31" s="131"/>
      <c r="AR31" s="127"/>
      <c r="AS31" s="126"/>
      <c r="AT31" s="126"/>
    </row>
    <row r="32" spans="2:46" ht="15.75" thickBot="1"/>
    <row r="33" spans="2:46" ht="16.5" thickBot="1">
      <c r="B33" s="522">
        <v>42072</v>
      </c>
      <c r="C33" s="11">
        <v>1</v>
      </c>
      <c r="D33" s="15">
        <v>4</v>
      </c>
      <c r="E33" s="2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>SUM(F33:J33)</f>
        <v>0</v>
      </c>
      <c r="L33" s="4"/>
      <c r="M33" s="113">
        <v>0</v>
      </c>
      <c r="N33" s="15">
        <v>0</v>
      </c>
      <c r="O33" s="4"/>
      <c r="P33" s="114">
        <f>D33-(M33+N33)</f>
        <v>4</v>
      </c>
      <c r="Q33" s="4"/>
      <c r="R33" s="521" t="s">
        <v>280</v>
      </c>
      <c r="S33" s="115">
        <v>2</v>
      </c>
      <c r="T33" s="116">
        <v>23</v>
      </c>
      <c r="U33" s="50">
        <f>T33*P33</f>
        <v>92</v>
      </c>
      <c r="V33" s="4"/>
      <c r="W33" s="118">
        <v>81</v>
      </c>
      <c r="X33" s="119">
        <v>81</v>
      </c>
      <c r="Y33" s="120">
        <v>185</v>
      </c>
      <c r="Z33" s="118">
        <v>0</v>
      </c>
      <c r="AA33" s="118">
        <v>0</v>
      </c>
      <c r="AB33" s="3"/>
      <c r="AC33" s="29">
        <f>X33*S33</f>
        <v>162</v>
      </c>
      <c r="AD33" s="121">
        <v>0</v>
      </c>
      <c r="AE33" s="15">
        <v>0</v>
      </c>
      <c r="AF33" s="15">
        <v>6</v>
      </c>
      <c r="AG33" s="121">
        <v>0</v>
      </c>
      <c r="AH33" s="122"/>
      <c r="AI33" s="124">
        <v>5201.84</v>
      </c>
      <c r="AJ33" s="125">
        <f>AC33+AD33+AE33+AF33</f>
        <v>168</v>
      </c>
      <c r="AK33" s="125">
        <f>AI33-AJ33</f>
        <v>5033.84</v>
      </c>
      <c r="AL33" s="3"/>
      <c r="AM33" s="524">
        <f>(X33/U33)*100</f>
        <v>88.043478260869563</v>
      </c>
      <c r="AN33" s="15" t="s">
        <v>134</v>
      </c>
      <c r="AO33" s="50">
        <f>(AD33/(AC33+AD33))*100</f>
        <v>0</v>
      </c>
      <c r="AP33" s="15">
        <f>(AG33/AC33)*100</f>
        <v>0</v>
      </c>
      <c r="AQ33" s="4"/>
      <c r="AR33" s="113" t="s">
        <v>52</v>
      </c>
      <c r="AS33" s="15" t="s">
        <v>52</v>
      </c>
      <c r="AT33" s="11" t="s">
        <v>138</v>
      </c>
    </row>
    <row r="34" spans="2:46" ht="16.5" thickBot="1">
      <c r="B34" s="574" t="s">
        <v>279</v>
      </c>
      <c r="C34" s="12"/>
      <c r="D34" s="12"/>
      <c r="E34" s="2"/>
      <c r="F34" s="8"/>
      <c r="G34" s="8"/>
      <c r="H34" s="8"/>
      <c r="I34" s="8"/>
      <c r="J34" s="8"/>
      <c r="K34" s="8"/>
      <c r="L34" s="4"/>
      <c r="M34" s="127"/>
      <c r="N34" s="126"/>
      <c r="O34" s="4"/>
      <c r="P34" s="149">
        <f>(D33-(K33))-M33-N33</f>
        <v>4</v>
      </c>
      <c r="Q34" s="4"/>
      <c r="R34" s="127"/>
      <c r="S34" s="129"/>
      <c r="T34" s="130"/>
      <c r="U34" s="150">
        <f>P34*T33</f>
        <v>92</v>
      </c>
      <c r="V34" s="131"/>
      <c r="W34" s="133"/>
      <c r="X34" s="134"/>
      <c r="Y34" s="135"/>
      <c r="Z34" s="133"/>
      <c r="AA34" s="133"/>
      <c r="AB34" s="16"/>
      <c r="AC34" s="136"/>
      <c r="AD34" s="137"/>
      <c r="AE34" s="130"/>
      <c r="AF34" s="130"/>
      <c r="AG34" s="130"/>
      <c r="AH34" s="131"/>
      <c r="AI34" s="140"/>
      <c r="AJ34" s="137"/>
      <c r="AK34" s="137"/>
      <c r="AL34" s="16"/>
      <c r="AM34" s="575">
        <f>(X33/U34)*100</f>
        <v>88.043478260869563</v>
      </c>
      <c r="AN34" s="130"/>
      <c r="AO34" s="130"/>
      <c r="AP34" s="130"/>
      <c r="AQ34" s="131"/>
      <c r="AR34" s="127"/>
      <c r="AS34" s="126"/>
      <c r="AT34" s="126"/>
    </row>
    <row r="35" spans="2:46" ht="15.75" thickBot="1"/>
    <row r="36" spans="2:46" ht="16.5" thickBot="1">
      <c r="B36" s="522">
        <v>42073</v>
      </c>
      <c r="C36" s="11">
        <v>3</v>
      </c>
      <c r="D36" s="15">
        <v>10</v>
      </c>
      <c r="E36" s="2">
        <v>0</v>
      </c>
      <c r="F36" s="7">
        <v>0</v>
      </c>
      <c r="G36" s="7">
        <v>0</v>
      </c>
      <c r="H36" s="7">
        <v>0</v>
      </c>
      <c r="I36" s="7">
        <v>2</v>
      </c>
      <c r="J36" s="7">
        <v>0</v>
      </c>
      <c r="K36" s="7">
        <f>SUM(F36:J36)</f>
        <v>2</v>
      </c>
      <c r="L36" s="4"/>
      <c r="M36" s="113">
        <v>0</v>
      </c>
      <c r="N36" s="15">
        <v>0</v>
      </c>
      <c r="O36" s="4"/>
      <c r="P36" s="114">
        <f>D36-(M36+N36)</f>
        <v>10</v>
      </c>
      <c r="Q36" s="4"/>
      <c r="R36" s="521" t="s">
        <v>280</v>
      </c>
      <c r="S36" s="115">
        <v>2</v>
      </c>
      <c r="T36" s="116">
        <v>23</v>
      </c>
      <c r="U36" s="50">
        <f>T36*P36</f>
        <v>230</v>
      </c>
      <c r="V36" s="4"/>
      <c r="W36" s="118">
        <v>71</v>
      </c>
      <c r="X36" s="119">
        <v>71</v>
      </c>
      <c r="Y36" s="120">
        <v>185</v>
      </c>
      <c r="Z36" s="118">
        <v>0</v>
      </c>
      <c r="AA36" s="118">
        <v>0</v>
      </c>
      <c r="AB36" s="3"/>
      <c r="AC36" s="29">
        <f>X36*S36</f>
        <v>142</v>
      </c>
      <c r="AD36" s="121">
        <v>11</v>
      </c>
      <c r="AE36" s="15">
        <v>0</v>
      </c>
      <c r="AF36" s="15">
        <v>4</v>
      </c>
      <c r="AG36" s="121">
        <f>AD36+AE36+AF36</f>
        <v>15</v>
      </c>
      <c r="AH36" s="122"/>
      <c r="AI36" s="124">
        <v>5201.84</v>
      </c>
      <c r="AJ36" s="125">
        <f>AC36+AD36+AE36+AF36</f>
        <v>157</v>
      </c>
      <c r="AK36" s="125">
        <f>AI36-AJ36</f>
        <v>5044.84</v>
      </c>
      <c r="AL36" s="3"/>
      <c r="AM36" s="524">
        <f>(X36/U36)*100</f>
        <v>30.869565217391305</v>
      </c>
      <c r="AN36" s="15" t="s">
        <v>134</v>
      </c>
      <c r="AO36" s="50">
        <f>(AD36/(AC36+AD36))*100</f>
        <v>7.18954248366013</v>
      </c>
      <c r="AP36" s="15">
        <f>(AG36/AC36)*100</f>
        <v>10.56338028169014</v>
      </c>
      <c r="AQ36" s="4"/>
      <c r="AR36" s="113" t="s">
        <v>52</v>
      </c>
      <c r="AS36" s="15" t="s">
        <v>52</v>
      </c>
      <c r="AT36" s="15" t="s">
        <v>52</v>
      </c>
    </row>
    <row r="37" spans="2:46" ht="16.5" thickBot="1">
      <c r="B37" s="574" t="s">
        <v>263</v>
      </c>
      <c r="C37" s="12"/>
      <c r="D37" s="12"/>
      <c r="E37" s="2"/>
      <c r="F37" s="8"/>
      <c r="G37" s="8"/>
      <c r="H37" s="8"/>
      <c r="I37" s="8"/>
      <c r="J37" s="8"/>
      <c r="K37" s="8"/>
      <c r="L37" s="4"/>
      <c r="M37" s="127"/>
      <c r="N37" s="126"/>
      <c r="O37" s="4"/>
      <c r="P37" s="149">
        <f>(D36-(K36))-M36-N36</f>
        <v>8</v>
      </c>
      <c r="Q37" s="4"/>
      <c r="R37" s="127"/>
      <c r="S37" s="129"/>
      <c r="T37" s="130"/>
      <c r="U37" s="150">
        <f>P37*T36</f>
        <v>184</v>
      </c>
      <c r="V37" s="131"/>
      <c r="W37" s="133"/>
      <c r="X37" s="134"/>
      <c r="Y37" s="135"/>
      <c r="Z37" s="133"/>
      <c r="AA37" s="133"/>
      <c r="AB37" s="16"/>
      <c r="AC37" s="136"/>
      <c r="AD37" s="137"/>
      <c r="AE37" s="130"/>
      <c r="AF37" s="130"/>
      <c r="AG37" s="130"/>
      <c r="AH37" s="131"/>
      <c r="AI37" s="140"/>
      <c r="AJ37" s="137"/>
      <c r="AK37" s="137"/>
      <c r="AL37" s="16"/>
      <c r="AM37" s="575">
        <f>(X36/U37)*100</f>
        <v>38.586956521739133</v>
      </c>
      <c r="AN37" s="130"/>
      <c r="AO37" s="130"/>
      <c r="AP37" s="130"/>
      <c r="AQ37" s="131"/>
      <c r="AR37" s="127"/>
      <c r="AS37" s="126"/>
      <c r="AT37" s="126"/>
    </row>
    <row r="38" spans="2:46" ht="15.75" thickBot="1"/>
    <row r="39" spans="2:46" ht="16.5" thickBot="1">
      <c r="B39" s="522">
        <v>42074</v>
      </c>
      <c r="C39" s="11">
        <v>1</v>
      </c>
      <c r="D39" s="15">
        <v>10</v>
      </c>
      <c r="E39" s="2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f>SUM(F39:J39)</f>
        <v>1</v>
      </c>
      <c r="L39" s="4"/>
      <c r="M39" s="113">
        <v>0</v>
      </c>
      <c r="N39" s="15">
        <v>0</v>
      </c>
      <c r="O39" s="4"/>
      <c r="P39" s="114">
        <f>D39-(M39+N39)</f>
        <v>10</v>
      </c>
      <c r="Q39" s="4"/>
      <c r="R39" s="521" t="s">
        <v>280</v>
      </c>
      <c r="S39" s="115">
        <v>2</v>
      </c>
      <c r="T39" s="116">
        <v>23</v>
      </c>
      <c r="U39" s="50">
        <f>T39*P39</f>
        <v>230</v>
      </c>
      <c r="V39" s="4"/>
      <c r="W39" s="118">
        <v>182</v>
      </c>
      <c r="X39" s="119">
        <v>182</v>
      </c>
      <c r="Y39" s="120">
        <v>185</v>
      </c>
      <c r="Z39" s="118">
        <v>0</v>
      </c>
      <c r="AA39" s="118">
        <v>0</v>
      </c>
      <c r="AB39" s="3"/>
      <c r="AC39" s="29">
        <f>X39*S39</f>
        <v>364</v>
      </c>
      <c r="AD39" s="121">
        <v>14</v>
      </c>
      <c r="AE39" s="15">
        <v>0</v>
      </c>
      <c r="AF39" s="15">
        <v>1</v>
      </c>
      <c r="AG39" s="121">
        <f>AD39+AE39+AF39</f>
        <v>15</v>
      </c>
      <c r="AH39" s="122"/>
      <c r="AI39" s="124">
        <v>5201.84</v>
      </c>
      <c r="AJ39" s="125">
        <f>AC39+AD39+AE39+AF39</f>
        <v>379</v>
      </c>
      <c r="AK39" s="125">
        <f>AI39-AJ39</f>
        <v>4822.84</v>
      </c>
      <c r="AL39" s="3"/>
      <c r="AM39" s="524">
        <f>(X39/U39)*100</f>
        <v>79.130434782608688</v>
      </c>
      <c r="AN39" s="15" t="s">
        <v>134</v>
      </c>
      <c r="AO39" s="50">
        <f>(AD39/(AC39+AD39))*100</f>
        <v>3.7037037037037033</v>
      </c>
      <c r="AP39" s="15">
        <f>(AG39/AC39)*100</f>
        <v>4.1208791208791204</v>
      </c>
      <c r="AQ39" s="4"/>
      <c r="AR39" s="113" t="s">
        <v>52</v>
      </c>
      <c r="AS39" s="15" t="s">
        <v>52</v>
      </c>
      <c r="AT39" s="15" t="s">
        <v>52</v>
      </c>
    </row>
    <row r="40" spans="2:46" ht="16.5" thickBot="1">
      <c r="B40" s="574" t="s">
        <v>281</v>
      </c>
      <c r="C40" s="12"/>
      <c r="D40" s="12"/>
      <c r="E40" s="2"/>
      <c r="F40" s="8"/>
      <c r="G40" s="8"/>
      <c r="H40" s="8"/>
      <c r="I40" s="8"/>
      <c r="J40" s="8"/>
      <c r="K40" s="8"/>
      <c r="L40" s="4"/>
      <c r="M40" s="127"/>
      <c r="N40" s="126"/>
      <c r="O40" s="4"/>
      <c r="P40" s="149">
        <f>(D39-(K39))-M39-N39</f>
        <v>9</v>
      </c>
      <c r="Q40" s="4"/>
      <c r="R40" s="127"/>
      <c r="S40" s="129"/>
      <c r="T40" s="130"/>
      <c r="U40" s="150">
        <f>P40*T39</f>
        <v>207</v>
      </c>
      <c r="V40" s="131"/>
      <c r="W40" s="133"/>
      <c r="X40" s="134"/>
      <c r="Y40" s="135"/>
      <c r="Z40" s="133"/>
      <c r="AA40" s="133"/>
      <c r="AB40" s="16"/>
      <c r="AC40" s="136"/>
      <c r="AD40" s="137"/>
      <c r="AE40" s="130"/>
      <c r="AF40" s="130"/>
      <c r="AG40" s="130"/>
      <c r="AH40" s="131"/>
      <c r="AI40" s="140"/>
      <c r="AJ40" s="137"/>
      <c r="AK40" s="137"/>
      <c r="AL40" s="16"/>
      <c r="AM40" s="575">
        <f>(X39/U40)*100</f>
        <v>87.922705314009661</v>
      </c>
      <c r="AN40" s="130"/>
      <c r="AO40" s="130"/>
      <c r="AP40" s="130"/>
      <c r="AQ40" s="131"/>
      <c r="AR40" s="127"/>
      <c r="AS40" s="126"/>
      <c r="AT40" s="126"/>
    </row>
    <row r="41" spans="2:46" ht="15.75" thickBot="1"/>
    <row r="42" spans="2:46" ht="16.5" thickBot="1">
      <c r="B42" s="522">
        <v>42075</v>
      </c>
      <c r="C42" s="11">
        <v>3</v>
      </c>
      <c r="D42" s="15">
        <v>10</v>
      </c>
      <c r="E42" s="2">
        <v>0</v>
      </c>
      <c r="F42" s="7">
        <v>0.5</v>
      </c>
      <c r="G42" s="7">
        <v>0</v>
      </c>
      <c r="H42" s="7">
        <v>0</v>
      </c>
      <c r="I42" s="7">
        <v>0</v>
      </c>
      <c r="J42" s="7">
        <v>0</v>
      </c>
      <c r="K42" s="7">
        <f>SUM(F42:J42)</f>
        <v>0.5</v>
      </c>
      <c r="L42" s="4"/>
      <c r="M42" s="113">
        <v>0</v>
      </c>
      <c r="N42" s="15">
        <v>0</v>
      </c>
      <c r="O42" s="4"/>
      <c r="P42" s="114">
        <f>D42-(M42+N42)</f>
        <v>10</v>
      </c>
      <c r="Q42" s="4"/>
      <c r="R42" s="521" t="s">
        <v>280</v>
      </c>
      <c r="S42" s="115">
        <v>2</v>
      </c>
      <c r="T42" s="116">
        <v>23</v>
      </c>
      <c r="U42" s="50">
        <f>T42*P42</f>
        <v>230</v>
      </c>
      <c r="V42" s="4"/>
      <c r="W42" s="118">
        <v>156</v>
      </c>
      <c r="X42" s="119">
        <v>156</v>
      </c>
      <c r="Y42" s="120">
        <v>185</v>
      </c>
      <c r="Z42" s="118">
        <v>0</v>
      </c>
      <c r="AA42" s="118">
        <v>0</v>
      </c>
      <c r="AB42" s="3"/>
      <c r="AC42" s="29">
        <f>X42*S42</f>
        <v>312</v>
      </c>
      <c r="AD42" s="121">
        <v>4</v>
      </c>
      <c r="AE42" s="15">
        <v>0</v>
      </c>
      <c r="AF42" s="15">
        <v>1</v>
      </c>
      <c r="AG42" s="121">
        <f>AD42+AE42+AF42</f>
        <v>5</v>
      </c>
      <c r="AH42" s="122"/>
      <c r="AI42" s="124">
        <v>5201.84</v>
      </c>
      <c r="AJ42" s="125">
        <f>AC42+AD42+AE42+AF42</f>
        <v>317</v>
      </c>
      <c r="AK42" s="125">
        <f>AI42-AJ42</f>
        <v>4884.84</v>
      </c>
      <c r="AL42" s="3"/>
      <c r="AM42" s="524">
        <f>(X42/U42)*100</f>
        <v>67.826086956521735</v>
      </c>
      <c r="AN42" s="15" t="s">
        <v>134</v>
      </c>
      <c r="AO42" s="50">
        <f>(AD42/(AC42+AD42))*100</f>
        <v>1.2658227848101267</v>
      </c>
      <c r="AP42" s="15">
        <f>(AG42/AC42)*100</f>
        <v>1.6025641025641024</v>
      </c>
      <c r="AQ42" s="4"/>
      <c r="AR42" s="113" t="s">
        <v>52</v>
      </c>
      <c r="AS42" s="15" t="s">
        <v>52</v>
      </c>
      <c r="AT42" s="11" t="s">
        <v>138</v>
      </c>
    </row>
    <row r="43" spans="2:46" ht="16.5" thickBot="1">
      <c r="B43" s="574" t="s">
        <v>263</v>
      </c>
      <c r="C43" s="12"/>
      <c r="D43" s="12"/>
      <c r="E43" s="2"/>
      <c r="F43" s="8"/>
      <c r="G43" s="8"/>
      <c r="H43" s="8"/>
      <c r="I43" s="8"/>
      <c r="J43" s="8"/>
      <c r="K43" s="8"/>
      <c r="L43" s="4"/>
      <c r="M43" s="127"/>
      <c r="N43" s="126"/>
      <c r="O43" s="4"/>
      <c r="P43" s="149">
        <f>(D42-(K42))-M42-N42</f>
        <v>9.5</v>
      </c>
      <c r="Q43" s="4"/>
      <c r="R43" s="127"/>
      <c r="S43" s="129"/>
      <c r="T43" s="130"/>
      <c r="U43" s="150">
        <f>P43*T42</f>
        <v>218.5</v>
      </c>
      <c r="V43" s="131"/>
      <c r="W43" s="133"/>
      <c r="X43" s="134"/>
      <c r="Y43" s="135"/>
      <c r="Z43" s="133"/>
      <c r="AA43" s="133"/>
      <c r="AB43" s="16"/>
      <c r="AC43" s="136"/>
      <c r="AD43" s="137"/>
      <c r="AE43" s="130"/>
      <c r="AF43" s="130"/>
      <c r="AG43" s="130"/>
      <c r="AH43" s="131"/>
      <c r="AI43" s="140"/>
      <c r="AJ43" s="137"/>
      <c r="AK43" s="137"/>
      <c r="AL43" s="16"/>
      <c r="AM43" s="575">
        <f>(X42/U43)*100</f>
        <v>71.395881006864997</v>
      </c>
      <c r="AN43" s="130"/>
      <c r="AO43" s="130"/>
      <c r="AP43" s="130"/>
      <c r="AQ43" s="131"/>
      <c r="AR43" s="127"/>
      <c r="AS43" s="126"/>
      <c r="AT43" s="126"/>
    </row>
  </sheetData>
  <mergeCells count="5">
    <mergeCell ref="I2:Y2"/>
    <mergeCell ref="AR6:AT6"/>
    <mergeCell ref="F9:K9"/>
    <mergeCell ref="M9:N9"/>
    <mergeCell ref="AI9:AK9"/>
  </mergeCells>
  <conditionalFormatting sqref="AR12:AT13">
    <cfRule type="containsText" dxfId="37" priority="33" operator="containsText" text="Si">
      <formula>NOT(ISERROR(SEARCH("Si",AR12)))</formula>
    </cfRule>
    <cfRule type="containsText" dxfId="36" priority="34" operator="containsText" text="No">
      <formula>NOT(ISERROR(SEARCH("No",AR12)))</formula>
    </cfRule>
  </conditionalFormatting>
  <conditionalFormatting sqref="AR15:AT16">
    <cfRule type="containsText" dxfId="35" priority="31" operator="containsText" text="Si">
      <formula>NOT(ISERROR(SEARCH("Si",AR15)))</formula>
    </cfRule>
    <cfRule type="containsText" dxfId="34" priority="32" operator="containsText" text="No">
      <formula>NOT(ISERROR(SEARCH("No",AR15)))</formula>
    </cfRule>
  </conditionalFormatting>
  <conditionalFormatting sqref="AR18:AT19">
    <cfRule type="containsText" dxfId="33" priority="29" operator="containsText" text="Si">
      <formula>NOT(ISERROR(SEARCH("Si",AR18)))</formula>
    </cfRule>
    <cfRule type="containsText" dxfId="32" priority="30" operator="containsText" text="No">
      <formula>NOT(ISERROR(SEARCH("No",AR18)))</formula>
    </cfRule>
  </conditionalFormatting>
  <conditionalFormatting sqref="AR21:AT22">
    <cfRule type="containsText" dxfId="31" priority="27" operator="containsText" text="Si">
      <formula>NOT(ISERROR(SEARCH("Si",AR21)))</formula>
    </cfRule>
    <cfRule type="containsText" dxfId="30" priority="28" operator="containsText" text="No">
      <formula>NOT(ISERROR(SEARCH("No",AR21)))</formula>
    </cfRule>
  </conditionalFormatting>
  <conditionalFormatting sqref="AR24:AT25">
    <cfRule type="containsText" dxfId="29" priority="25" operator="containsText" text="Si">
      <formula>NOT(ISERROR(SEARCH("Si",AR24)))</formula>
    </cfRule>
    <cfRule type="containsText" dxfId="28" priority="26" operator="containsText" text="No">
      <formula>NOT(ISERROR(SEARCH("No",AR24)))</formula>
    </cfRule>
  </conditionalFormatting>
  <conditionalFormatting sqref="AR27:AT28">
    <cfRule type="containsText" dxfId="27" priority="23" operator="containsText" text="Si">
      <formula>NOT(ISERROR(SEARCH("Si",AR27)))</formula>
    </cfRule>
    <cfRule type="containsText" dxfId="26" priority="24" operator="containsText" text="No">
      <formula>NOT(ISERROR(SEARCH("No",AR27)))</formula>
    </cfRule>
  </conditionalFormatting>
  <conditionalFormatting sqref="AR30:AT31">
    <cfRule type="containsText" dxfId="25" priority="21" operator="containsText" text="Si">
      <formula>NOT(ISERROR(SEARCH("Si",AR30)))</formula>
    </cfRule>
    <cfRule type="containsText" dxfId="24" priority="22" operator="containsText" text="No">
      <formula>NOT(ISERROR(SEARCH("No",AR30)))</formula>
    </cfRule>
  </conditionalFormatting>
  <conditionalFormatting sqref="AR33:AT34">
    <cfRule type="containsText" dxfId="23" priority="19" operator="containsText" text="Si">
      <formula>NOT(ISERROR(SEARCH("Si",AR33)))</formula>
    </cfRule>
    <cfRule type="containsText" dxfId="22" priority="20" operator="containsText" text="No">
      <formula>NOT(ISERROR(SEARCH("No",AR33)))</formula>
    </cfRule>
  </conditionalFormatting>
  <conditionalFormatting sqref="AR36:AT37">
    <cfRule type="containsText" dxfId="21" priority="17" operator="containsText" text="Si">
      <formula>NOT(ISERROR(SEARCH("Si",AR36)))</formula>
    </cfRule>
    <cfRule type="containsText" dxfId="20" priority="18" operator="containsText" text="No">
      <formula>NOT(ISERROR(SEARCH("No",AR36)))</formula>
    </cfRule>
  </conditionalFormatting>
  <conditionalFormatting sqref="AT18">
    <cfRule type="containsText" dxfId="19" priority="15" operator="containsText" text="Si">
      <formula>NOT(ISERROR(SEARCH("Si",AT18)))</formula>
    </cfRule>
    <cfRule type="containsText" dxfId="18" priority="16" operator="containsText" text="No">
      <formula>NOT(ISERROR(SEARCH("No",AT18)))</formula>
    </cfRule>
  </conditionalFormatting>
  <conditionalFormatting sqref="AT21">
    <cfRule type="containsText" dxfId="17" priority="13" operator="containsText" text="Si">
      <formula>NOT(ISERROR(SEARCH("Si",AT21)))</formula>
    </cfRule>
    <cfRule type="containsText" dxfId="16" priority="14" operator="containsText" text="No">
      <formula>NOT(ISERROR(SEARCH("No",AT21)))</formula>
    </cfRule>
  </conditionalFormatting>
  <conditionalFormatting sqref="AT36">
    <cfRule type="containsText" dxfId="15" priority="11" operator="containsText" text="Si">
      <formula>NOT(ISERROR(SEARCH("Si",AT36)))</formula>
    </cfRule>
    <cfRule type="containsText" dxfId="14" priority="12" operator="containsText" text="No">
      <formula>NOT(ISERROR(SEARCH("No",AT36)))</formula>
    </cfRule>
  </conditionalFormatting>
  <conditionalFormatting sqref="AR39:AT40">
    <cfRule type="containsText" dxfId="13" priority="9" operator="containsText" text="Si">
      <formula>NOT(ISERROR(SEARCH("Si",AR39)))</formula>
    </cfRule>
    <cfRule type="containsText" dxfId="12" priority="10" operator="containsText" text="No">
      <formula>NOT(ISERROR(SEARCH("No",AR39)))</formula>
    </cfRule>
  </conditionalFormatting>
  <conditionalFormatting sqref="AT39">
    <cfRule type="containsText" dxfId="11" priority="7" operator="containsText" text="Si">
      <formula>NOT(ISERROR(SEARCH("Si",AT39)))</formula>
    </cfRule>
    <cfRule type="containsText" dxfId="10" priority="8" operator="containsText" text="No">
      <formula>NOT(ISERROR(SEARCH("No",AT39)))</formula>
    </cfRule>
  </conditionalFormatting>
  <conditionalFormatting sqref="AR42:AT43">
    <cfRule type="containsText" dxfId="9" priority="5" operator="containsText" text="Si">
      <formula>NOT(ISERROR(SEARCH("Si",AR42)))</formula>
    </cfRule>
    <cfRule type="containsText" dxfId="8" priority="6" operator="containsText" text="No">
      <formula>NOT(ISERROR(SEARCH("No",AR42)))</formula>
    </cfRule>
  </conditionalFormatting>
  <conditionalFormatting sqref="AT42">
    <cfRule type="containsText" dxfId="7" priority="3" operator="containsText" text="Si">
      <formula>NOT(ISERROR(SEARCH("Si",AT42)))</formula>
    </cfRule>
    <cfRule type="containsText" dxfId="6" priority="4" operator="containsText" text="No">
      <formula>NOT(ISERROR(SEARCH("No",AT42)))</formula>
    </cfRule>
  </conditionalFormatting>
  <conditionalFormatting sqref="AT42">
    <cfRule type="containsText" dxfId="5" priority="1" operator="containsText" text="Si">
      <formula>NOT(ISERROR(SEARCH("Si",AT42)))</formula>
    </cfRule>
    <cfRule type="containsText" dxfId="4" priority="2" operator="containsText" text="No">
      <formula>NOT(ISERROR(SEARCH("No",AT42)))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160"/>
  <sheetViews>
    <sheetView showGridLines="0" tabSelected="1" topLeftCell="D1" workbookViewId="0">
      <selection activeCell="J133" sqref="J133:L133"/>
    </sheetView>
  </sheetViews>
  <sheetFormatPr baseColWidth="10" defaultRowHeight="15"/>
  <cols>
    <col min="1" max="1" width="2.85546875" customWidth="1"/>
    <col min="2" max="2" width="5.85546875" customWidth="1"/>
    <col min="3" max="3" width="8.28515625" customWidth="1"/>
    <col min="4" max="4" width="9" customWidth="1"/>
    <col min="5" max="5" width="11.7109375" customWidth="1"/>
    <col min="6" max="6" width="11.42578125" customWidth="1"/>
    <col min="7" max="7" width="5.85546875" customWidth="1"/>
    <col min="8" max="8" width="11.7109375" bestFit="1" customWidth="1"/>
    <col min="10" max="10" width="16.5703125" bestFit="1" customWidth="1"/>
  </cols>
  <sheetData>
    <row r="1" spans="1:19" ht="15.75">
      <c r="A1" s="525"/>
      <c r="B1" s="525"/>
      <c r="C1" s="525"/>
      <c r="D1" s="525"/>
      <c r="E1" s="525"/>
      <c r="F1" s="525"/>
      <c r="G1" s="525"/>
      <c r="H1" s="525"/>
      <c r="I1" s="526"/>
      <c r="J1" s="525"/>
      <c r="K1" s="525"/>
      <c r="L1" s="525"/>
      <c r="M1" s="525"/>
      <c r="N1" s="525"/>
      <c r="O1" s="525"/>
      <c r="P1" s="525"/>
      <c r="Q1" s="525"/>
      <c r="R1" s="525"/>
      <c r="S1" s="525"/>
    </row>
    <row r="2" spans="1:19" ht="16.5" thickBot="1">
      <c r="A2" s="525"/>
      <c r="B2" s="525"/>
      <c r="C2" s="525"/>
      <c r="D2" s="525"/>
      <c r="E2" s="525"/>
      <c r="F2" s="525"/>
      <c r="G2" s="525"/>
      <c r="H2" s="525"/>
      <c r="I2" s="526"/>
      <c r="J2" s="525"/>
      <c r="K2" s="525"/>
      <c r="L2" s="525"/>
      <c r="M2" s="525"/>
      <c r="N2" s="525"/>
      <c r="O2" s="525"/>
      <c r="P2" s="525"/>
      <c r="Q2" s="525"/>
      <c r="R2" s="525"/>
      <c r="S2" s="525"/>
    </row>
    <row r="3" spans="1:19">
      <c r="A3" s="527"/>
      <c r="B3" s="54"/>
      <c r="C3" s="54"/>
      <c r="D3" s="54"/>
      <c r="E3" s="528"/>
      <c r="F3" s="687" t="s">
        <v>264</v>
      </c>
      <c r="G3" s="688"/>
      <c r="H3" s="688"/>
      <c r="I3" s="688"/>
      <c r="J3" s="688"/>
      <c r="K3" s="688"/>
      <c r="L3" s="688"/>
      <c r="M3" s="688"/>
      <c r="N3" s="689"/>
      <c r="O3" s="693" t="s">
        <v>265</v>
      </c>
      <c r="P3" s="694"/>
      <c r="Q3" s="529"/>
      <c r="R3" s="529"/>
      <c r="S3" s="529"/>
    </row>
    <row r="4" spans="1:19" ht="15.75" thickBot="1">
      <c r="A4" s="530"/>
      <c r="B4" s="52"/>
      <c r="C4" s="52"/>
      <c r="D4" s="52"/>
      <c r="E4" s="531"/>
      <c r="F4" s="690"/>
      <c r="G4" s="691"/>
      <c r="H4" s="691"/>
      <c r="I4" s="691"/>
      <c r="J4" s="691"/>
      <c r="K4" s="691"/>
      <c r="L4" s="691"/>
      <c r="M4" s="691"/>
      <c r="N4" s="692"/>
      <c r="O4" s="695"/>
      <c r="P4" s="696"/>
      <c r="Q4" s="529"/>
      <c r="R4" s="529"/>
      <c r="S4" s="529"/>
    </row>
    <row r="5" spans="1:19" ht="33.75">
      <c r="A5" s="532"/>
      <c r="B5" s="698" t="s">
        <v>285</v>
      </c>
      <c r="C5" s="698"/>
      <c r="D5" s="698"/>
      <c r="E5" s="698"/>
      <c r="F5" s="698"/>
      <c r="G5" s="698"/>
      <c r="H5" s="698"/>
      <c r="I5" s="556"/>
      <c r="J5" s="532"/>
      <c r="K5" s="532"/>
      <c r="L5" s="686">
        <v>42036</v>
      </c>
      <c r="M5" s="686"/>
      <c r="N5" s="686"/>
      <c r="O5" s="532"/>
      <c r="P5" s="532"/>
      <c r="Q5" s="532"/>
      <c r="R5" s="532"/>
      <c r="S5" s="532"/>
    </row>
    <row r="6" spans="1:19" ht="54.75">
      <c r="A6" s="533"/>
      <c r="B6" s="534" t="s">
        <v>266</v>
      </c>
      <c r="C6" s="534" t="s">
        <v>267</v>
      </c>
      <c r="D6" s="534" t="s">
        <v>268</v>
      </c>
      <c r="E6" s="534" t="s">
        <v>269</v>
      </c>
      <c r="F6" s="534" t="s">
        <v>270</v>
      </c>
      <c r="G6" s="534" t="s">
        <v>271</v>
      </c>
      <c r="H6" s="535" t="s">
        <v>272</v>
      </c>
      <c r="I6" s="533"/>
      <c r="J6" s="697"/>
      <c r="K6" s="697"/>
      <c r="L6" s="697"/>
      <c r="M6" s="697"/>
      <c r="N6" s="697"/>
      <c r="O6" s="697"/>
      <c r="P6" s="697"/>
      <c r="Q6" s="533"/>
      <c r="R6" s="533"/>
      <c r="S6" s="536"/>
    </row>
    <row r="7" spans="1:19" ht="15.75">
      <c r="A7" s="532"/>
      <c r="B7" s="537">
        <v>16</v>
      </c>
      <c r="C7" s="538">
        <v>10</v>
      </c>
      <c r="D7" s="539" t="s">
        <v>262</v>
      </c>
      <c r="E7" s="538">
        <v>25</v>
      </c>
      <c r="F7" s="540">
        <v>125</v>
      </c>
      <c r="G7" s="541">
        <v>200</v>
      </c>
      <c r="H7" s="542">
        <f t="shared" ref="H7:H13" si="0">(F7/G7)*100</f>
        <v>62.5</v>
      </c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6"/>
    </row>
    <row r="8" spans="1:19" ht="15.75">
      <c r="A8" s="532"/>
      <c r="B8" s="537">
        <v>17</v>
      </c>
      <c r="C8" s="538">
        <v>10</v>
      </c>
      <c r="D8" s="539" t="s">
        <v>262</v>
      </c>
      <c r="E8" s="538">
        <v>25</v>
      </c>
      <c r="F8" s="540">
        <v>116</v>
      </c>
      <c r="G8" s="541">
        <v>200</v>
      </c>
      <c r="H8" s="542">
        <f t="shared" si="0"/>
        <v>57.999999999999993</v>
      </c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</row>
    <row r="9" spans="1:19" ht="15.75">
      <c r="A9" s="532"/>
      <c r="B9" s="537">
        <v>18</v>
      </c>
      <c r="C9" s="538">
        <v>10</v>
      </c>
      <c r="D9" s="539" t="s">
        <v>262</v>
      </c>
      <c r="E9" s="538">
        <v>25</v>
      </c>
      <c r="F9" s="540">
        <v>133</v>
      </c>
      <c r="G9" s="541">
        <v>200</v>
      </c>
      <c r="H9" s="542">
        <f t="shared" si="0"/>
        <v>66.5</v>
      </c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</row>
    <row r="10" spans="1:19" ht="15.75">
      <c r="A10" s="532"/>
      <c r="B10" s="537">
        <v>19</v>
      </c>
      <c r="C10" s="538">
        <v>7</v>
      </c>
      <c r="D10" s="539" t="s">
        <v>262</v>
      </c>
      <c r="E10" s="538">
        <v>25</v>
      </c>
      <c r="F10" s="540">
        <v>95</v>
      </c>
      <c r="G10" s="541">
        <v>125</v>
      </c>
      <c r="H10" s="542">
        <f t="shared" si="0"/>
        <v>76</v>
      </c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</row>
    <row r="11" spans="1:19" ht="15.75">
      <c r="A11" s="532"/>
      <c r="B11" s="537">
        <v>20</v>
      </c>
      <c r="C11" s="538">
        <v>11</v>
      </c>
      <c r="D11" s="539" t="s">
        <v>262</v>
      </c>
      <c r="E11" s="538">
        <v>25</v>
      </c>
      <c r="F11" s="540">
        <v>179</v>
      </c>
      <c r="G11" s="541">
        <v>275</v>
      </c>
      <c r="H11" s="542">
        <f t="shared" si="0"/>
        <v>65.090909090909093</v>
      </c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</row>
    <row r="12" spans="1:19" ht="15.75">
      <c r="A12" s="532"/>
      <c r="B12" s="537">
        <v>23</v>
      </c>
      <c r="C12" s="538">
        <v>10</v>
      </c>
      <c r="D12" s="539" t="s">
        <v>262</v>
      </c>
      <c r="E12" s="538">
        <v>25</v>
      </c>
      <c r="F12" s="540">
        <v>155</v>
      </c>
      <c r="G12" s="541">
        <v>200</v>
      </c>
      <c r="H12" s="542">
        <f t="shared" si="0"/>
        <v>77.5</v>
      </c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</row>
    <row r="13" spans="1:19" ht="15.75">
      <c r="A13" s="532"/>
      <c r="B13" s="537">
        <v>24</v>
      </c>
      <c r="C13" s="538">
        <v>10</v>
      </c>
      <c r="D13" s="539" t="s">
        <v>262</v>
      </c>
      <c r="E13" s="538">
        <v>25</v>
      </c>
      <c r="F13" s="543">
        <v>175</v>
      </c>
      <c r="G13" s="541">
        <v>225</v>
      </c>
      <c r="H13" s="542">
        <f t="shared" si="0"/>
        <v>77.777777777777786</v>
      </c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</row>
    <row r="14" spans="1:19" ht="15.75">
      <c r="A14" s="532"/>
      <c r="B14" s="537"/>
      <c r="C14" s="538"/>
      <c r="D14" s="539"/>
      <c r="E14" s="538"/>
      <c r="F14" s="543"/>
      <c r="G14" s="541">
        <f t="shared" ref="G14:G21" si="1">C14*E14</f>
        <v>0</v>
      </c>
      <c r="H14" s="542"/>
      <c r="I14" s="532"/>
      <c r="J14" s="532"/>
      <c r="K14" s="532"/>
      <c r="L14" s="532"/>
      <c r="M14" s="532"/>
      <c r="N14" s="532"/>
      <c r="O14" s="532"/>
      <c r="P14" s="532"/>
      <c r="Q14" s="532"/>
      <c r="R14" s="532"/>
      <c r="S14" s="532"/>
    </row>
    <row r="15" spans="1:19" ht="15.75">
      <c r="A15" s="532"/>
      <c r="B15" s="537"/>
      <c r="C15" s="538"/>
      <c r="D15" s="539"/>
      <c r="E15" s="538"/>
      <c r="F15" s="543"/>
      <c r="G15" s="541">
        <f t="shared" si="1"/>
        <v>0</v>
      </c>
      <c r="H15" s="54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</row>
    <row r="16" spans="1:19" ht="15.75">
      <c r="A16" s="532"/>
      <c r="B16" s="537"/>
      <c r="C16" s="538"/>
      <c r="D16" s="539"/>
      <c r="E16" s="538"/>
      <c r="F16" s="543"/>
      <c r="G16" s="541">
        <f t="shared" si="1"/>
        <v>0</v>
      </c>
      <c r="H16" s="54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532"/>
    </row>
    <row r="17" spans="1:19" ht="15.75">
      <c r="A17" s="532"/>
      <c r="B17" s="537"/>
      <c r="C17" s="538"/>
      <c r="D17" s="539"/>
      <c r="E17" s="538"/>
      <c r="F17" s="540"/>
      <c r="G17" s="541">
        <f t="shared" si="1"/>
        <v>0</v>
      </c>
      <c r="H17" s="54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</row>
    <row r="18" spans="1:19" ht="15.75">
      <c r="A18" s="532"/>
      <c r="B18" s="537"/>
      <c r="C18" s="538"/>
      <c r="D18" s="539"/>
      <c r="E18" s="538"/>
      <c r="F18" s="540"/>
      <c r="G18" s="541">
        <f t="shared" si="1"/>
        <v>0</v>
      </c>
      <c r="H18" s="54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</row>
    <row r="19" spans="1:19" ht="15.75">
      <c r="A19" s="532"/>
      <c r="B19" s="537"/>
      <c r="C19" s="538"/>
      <c r="D19" s="539"/>
      <c r="E19" s="538"/>
      <c r="F19" s="540"/>
      <c r="G19" s="541">
        <f t="shared" si="1"/>
        <v>0</v>
      </c>
      <c r="H19" s="54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</row>
    <row r="20" spans="1:19" ht="15.75">
      <c r="A20" s="532"/>
      <c r="B20" s="537"/>
      <c r="C20" s="538"/>
      <c r="D20" s="539"/>
      <c r="E20" s="538"/>
      <c r="F20" s="540"/>
      <c r="G20" s="541">
        <f t="shared" si="1"/>
        <v>0</v>
      </c>
      <c r="H20" s="54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</row>
    <row r="21" spans="1:19" ht="15.75">
      <c r="A21" s="532"/>
      <c r="B21" s="537"/>
      <c r="C21" s="538"/>
      <c r="D21" s="539"/>
      <c r="E21" s="538"/>
      <c r="F21" s="540"/>
      <c r="G21" s="541">
        <f t="shared" si="1"/>
        <v>0</v>
      </c>
      <c r="H21" s="54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</row>
    <row r="22" spans="1:19" ht="15.75">
      <c r="A22" s="532"/>
      <c r="B22" s="537"/>
      <c r="C22" s="544"/>
      <c r="D22" s="545"/>
      <c r="E22" s="544"/>
      <c r="F22" s="546"/>
      <c r="G22" s="541"/>
      <c r="H22" s="54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</row>
    <row r="23" spans="1:19" ht="15.75">
      <c r="A23" s="532"/>
      <c r="B23" s="537"/>
      <c r="C23" s="544"/>
      <c r="D23" s="545"/>
      <c r="E23" s="544"/>
      <c r="F23" s="546"/>
      <c r="G23" s="541"/>
      <c r="H23" s="54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</row>
    <row r="24" spans="1:19" ht="15.75">
      <c r="A24" s="532"/>
      <c r="B24" s="537"/>
      <c r="C24" s="544"/>
      <c r="D24" s="545"/>
      <c r="E24" s="544"/>
      <c r="F24" s="546"/>
      <c r="G24" s="541"/>
      <c r="H24" s="54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</row>
    <row r="25" spans="1:19" ht="15.75">
      <c r="A25" s="532"/>
      <c r="B25" s="537"/>
      <c r="C25" s="544"/>
      <c r="D25" s="545"/>
      <c r="E25" s="544"/>
      <c r="F25" s="546"/>
      <c r="G25" s="541"/>
      <c r="H25" s="54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</row>
    <row r="26" spans="1:19" ht="16.5" thickBot="1">
      <c r="A26" s="532"/>
      <c r="B26" s="547" t="s">
        <v>162</v>
      </c>
      <c r="C26" s="547"/>
      <c r="D26" s="547"/>
      <c r="E26" s="547"/>
      <c r="F26" s="547"/>
      <c r="G26" s="548"/>
      <c r="H26" s="549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</row>
    <row r="27" spans="1:19" ht="16.5" thickBot="1">
      <c r="A27" s="532"/>
      <c r="B27" s="605"/>
      <c r="C27" s="606">
        <f>SUM(C7:C24)</f>
        <v>68</v>
      </c>
      <c r="D27" s="607"/>
      <c r="E27" s="607">
        <f>AVERAGE(E7:E24)</f>
        <v>25</v>
      </c>
      <c r="F27" s="606">
        <f>SUM(F7:F24)</f>
        <v>978</v>
      </c>
      <c r="G27" s="608">
        <f t="shared" ref="G27" si="2">C27*E27</f>
        <v>1700</v>
      </c>
      <c r="H27" s="550">
        <f t="shared" ref="H27" si="3">(F27/G27)*100</f>
        <v>57.529411764705884</v>
      </c>
      <c r="I27" s="532"/>
      <c r="J27" s="532" t="s">
        <v>273</v>
      </c>
      <c r="K27" s="532"/>
      <c r="L27" s="532"/>
      <c r="M27" s="532"/>
      <c r="N27" s="532"/>
      <c r="O27" s="532"/>
      <c r="P27" s="532"/>
      <c r="Q27" s="532"/>
      <c r="R27" s="532"/>
      <c r="S27" s="532"/>
    </row>
    <row r="28" spans="1:19" ht="15.75">
      <c r="A28" s="532"/>
      <c r="B28" s="551"/>
      <c r="C28" s="552"/>
      <c r="D28" s="553"/>
      <c r="E28" s="552"/>
      <c r="F28" s="552"/>
      <c r="G28" s="554"/>
      <c r="H28" s="555"/>
      <c r="I28" s="532"/>
      <c r="J28" s="532" t="s">
        <v>274</v>
      </c>
      <c r="K28" s="532" t="s">
        <v>282</v>
      </c>
      <c r="L28" s="532"/>
      <c r="M28" s="532"/>
      <c r="N28" s="532"/>
      <c r="O28" s="532"/>
      <c r="P28" s="532"/>
      <c r="Q28" s="532"/>
      <c r="R28" s="532"/>
      <c r="S28" s="532"/>
    </row>
    <row r="29" spans="1:19" ht="15.75">
      <c r="A29" s="532"/>
      <c r="B29" s="551" t="s">
        <v>283</v>
      </c>
      <c r="C29" s="552"/>
      <c r="D29" s="553"/>
      <c r="E29" s="552"/>
      <c r="F29" s="552"/>
      <c r="G29" s="554"/>
      <c r="H29" s="555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</row>
    <row r="30" spans="1:19" ht="15.75">
      <c r="A30" s="532"/>
      <c r="B30" s="551" t="s">
        <v>284</v>
      </c>
      <c r="C30" s="552"/>
      <c r="D30" s="553"/>
      <c r="E30" s="552"/>
      <c r="F30" s="552"/>
      <c r="G30" s="554"/>
      <c r="H30" s="555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</row>
    <row r="31" spans="1:19" ht="15.75">
      <c r="A31" s="532"/>
      <c r="B31" s="551"/>
      <c r="C31" s="552"/>
      <c r="D31" s="553"/>
      <c r="E31" s="552"/>
      <c r="F31" s="552"/>
      <c r="G31" s="554"/>
      <c r="H31" s="555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</row>
    <row r="32" spans="1:19" ht="15.75">
      <c r="A32" s="532"/>
      <c r="B32" s="551"/>
      <c r="C32" s="551"/>
      <c r="D32" s="551"/>
      <c r="E32" s="551"/>
      <c r="F32" s="551"/>
      <c r="G32" s="554"/>
      <c r="H32" s="555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</row>
    <row r="33" spans="1:19" ht="15.75">
      <c r="A33" s="532"/>
      <c r="B33" s="532"/>
      <c r="C33" s="532"/>
      <c r="D33" s="532"/>
      <c r="E33" s="532"/>
      <c r="F33" s="532"/>
      <c r="G33" s="532"/>
      <c r="H33" s="532"/>
      <c r="I33" s="556"/>
      <c r="J33" s="532"/>
      <c r="K33" s="532"/>
      <c r="L33" s="532"/>
      <c r="M33" s="532"/>
      <c r="N33" s="532"/>
      <c r="O33" s="532"/>
      <c r="P33" s="532"/>
      <c r="Q33" s="532"/>
      <c r="R33" s="532"/>
      <c r="S33" s="532"/>
    </row>
    <row r="34" spans="1:19" ht="16.5" thickBot="1">
      <c r="A34" s="532"/>
      <c r="B34" s="532"/>
      <c r="C34" s="532"/>
      <c r="D34" s="532"/>
      <c r="E34" s="532"/>
      <c r="F34" s="532"/>
      <c r="G34" s="532"/>
      <c r="H34" s="532"/>
      <c r="I34" s="556"/>
      <c r="J34" s="532"/>
      <c r="K34" s="532"/>
      <c r="L34" s="532"/>
      <c r="M34" s="532"/>
      <c r="N34" s="532"/>
      <c r="O34" s="532"/>
      <c r="P34" s="532"/>
      <c r="Q34" s="532"/>
      <c r="R34" s="532"/>
      <c r="S34" s="532"/>
    </row>
    <row r="35" spans="1:19">
      <c r="A35" s="527"/>
      <c r="B35" s="54"/>
      <c r="C35" s="54"/>
      <c r="D35" s="54"/>
      <c r="E35" s="528"/>
      <c r="F35" s="687" t="s">
        <v>264</v>
      </c>
      <c r="G35" s="688"/>
      <c r="H35" s="688"/>
      <c r="I35" s="688"/>
      <c r="J35" s="688"/>
      <c r="K35" s="688"/>
      <c r="L35" s="688"/>
      <c r="M35" s="688"/>
      <c r="N35" s="689"/>
      <c r="O35" s="693" t="s">
        <v>265</v>
      </c>
      <c r="P35" s="694"/>
      <c r="Q35" s="529"/>
      <c r="R35" s="529"/>
      <c r="S35" s="529"/>
    </row>
    <row r="36" spans="1:19" ht="15.75" thickBot="1">
      <c r="A36" s="530"/>
      <c r="B36" s="52"/>
      <c r="C36" s="52"/>
      <c r="D36" s="52"/>
      <c r="E36" s="531"/>
      <c r="F36" s="690"/>
      <c r="G36" s="691"/>
      <c r="H36" s="691"/>
      <c r="I36" s="691"/>
      <c r="J36" s="691"/>
      <c r="K36" s="691"/>
      <c r="L36" s="691"/>
      <c r="M36" s="691"/>
      <c r="N36" s="692"/>
      <c r="O36" s="695"/>
      <c r="P36" s="696"/>
      <c r="Q36" s="529"/>
      <c r="R36" s="529"/>
      <c r="S36" s="529"/>
    </row>
    <row r="37" spans="1:19" ht="33.75">
      <c r="A37" s="532"/>
      <c r="B37" s="532"/>
      <c r="C37" s="684"/>
      <c r="D37" s="684"/>
      <c r="E37" s="685"/>
      <c r="F37" s="685"/>
      <c r="G37" s="685"/>
      <c r="H37" s="532"/>
      <c r="I37" s="556"/>
      <c r="J37" s="686">
        <v>42036</v>
      </c>
      <c r="K37" s="686"/>
      <c r="L37" s="686"/>
      <c r="M37" s="532"/>
      <c r="N37" s="532"/>
      <c r="O37" s="532"/>
      <c r="P37" s="532"/>
      <c r="Q37" s="532"/>
      <c r="R37" s="532"/>
      <c r="S37" s="557"/>
    </row>
    <row r="38" spans="1:19" ht="57.75">
      <c r="A38" s="558"/>
      <c r="B38" s="559" t="s">
        <v>266</v>
      </c>
      <c r="C38" s="535" t="s">
        <v>275</v>
      </c>
      <c r="D38" s="535" t="s">
        <v>113</v>
      </c>
      <c r="E38" s="534" t="s">
        <v>268</v>
      </c>
      <c r="F38" s="560" t="s">
        <v>276</v>
      </c>
      <c r="G38" s="532"/>
      <c r="H38" s="556"/>
      <c r="I38" s="561"/>
      <c r="J38" s="561"/>
      <c r="K38" s="561"/>
      <c r="L38" s="561"/>
      <c r="M38" s="561"/>
      <c r="N38" s="558"/>
      <c r="O38" s="558"/>
      <c r="P38" s="558"/>
      <c r="Q38" s="558"/>
      <c r="R38" s="532"/>
      <c r="S38" s="16"/>
    </row>
    <row r="39" spans="1:19" ht="21">
      <c r="A39" s="532"/>
      <c r="B39" s="537">
        <v>16</v>
      </c>
      <c r="C39" s="540">
        <v>125</v>
      </c>
      <c r="D39" s="562">
        <v>15.5</v>
      </c>
      <c r="E39" s="539" t="s">
        <v>262</v>
      </c>
      <c r="F39" s="563">
        <f>(D39/C39)*100</f>
        <v>12.4</v>
      </c>
      <c r="G39" s="536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64"/>
    </row>
    <row r="40" spans="1:19" ht="21">
      <c r="A40" s="532"/>
      <c r="B40" s="537">
        <v>17</v>
      </c>
      <c r="C40" s="540">
        <v>116</v>
      </c>
      <c r="D40" s="562">
        <v>12</v>
      </c>
      <c r="E40" s="539" t="s">
        <v>262</v>
      </c>
      <c r="F40" s="563">
        <f t="shared" ref="F40:F45" si="4">(D40/C40)*100</f>
        <v>10.344827586206897</v>
      </c>
      <c r="G40" s="536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64"/>
    </row>
    <row r="41" spans="1:19" ht="21">
      <c r="A41" s="532"/>
      <c r="B41" s="537">
        <v>18</v>
      </c>
      <c r="C41" s="540">
        <v>133</v>
      </c>
      <c r="D41" s="562">
        <v>19</v>
      </c>
      <c r="E41" s="539" t="s">
        <v>262</v>
      </c>
      <c r="F41" s="563">
        <f t="shared" si="4"/>
        <v>14.285714285714285</v>
      </c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16"/>
    </row>
    <row r="42" spans="1:19" ht="26.25">
      <c r="A42" s="532"/>
      <c r="B42" s="537">
        <v>19</v>
      </c>
      <c r="C42" s="540">
        <v>95</v>
      </c>
      <c r="D42" s="562">
        <v>14</v>
      </c>
      <c r="E42" s="539" t="s">
        <v>262</v>
      </c>
      <c r="F42" s="563">
        <f t="shared" si="4"/>
        <v>14.736842105263156</v>
      </c>
      <c r="G42" s="558"/>
      <c r="H42" s="565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16"/>
    </row>
    <row r="43" spans="1:19" ht="21">
      <c r="A43" s="532"/>
      <c r="B43" s="537">
        <v>20</v>
      </c>
      <c r="C43" s="540">
        <v>179</v>
      </c>
      <c r="D43" s="562">
        <v>14</v>
      </c>
      <c r="E43" s="539" t="s">
        <v>262</v>
      </c>
      <c r="F43" s="563">
        <f t="shared" si="4"/>
        <v>7.8212290502793298</v>
      </c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16"/>
    </row>
    <row r="44" spans="1:19" ht="21">
      <c r="A44" s="532"/>
      <c r="B44" s="537">
        <v>23</v>
      </c>
      <c r="C44" s="540">
        <v>155</v>
      </c>
      <c r="D44" s="562">
        <v>12</v>
      </c>
      <c r="E44" s="539" t="s">
        <v>262</v>
      </c>
      <c r="F44" s="563">
        <f t="shared" si="4"/>
        <v>7.741935483870968</v>
      </c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16"/>
    </row>
    <row r="45" spans="1:19" ht="21">
      <c r="A45" s="532"/>
      <c r="B45" s="537">
        <v>24</v>
      </c>
      <c r="C45" s="540">
        <v>175</v>
      </c>
      <c r="D45" s="562">
        <v>14</v>
      </c>
      <c r="E45" s="539" t="s">
        <v>262</v>
      </c>
      <c r="F45" s="563">
        <f t="shared" si="4"/>
        <v>8</v>
      </c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16"/>
    </row>
    <row r="46" spans="1:19" ht="21">
      <c r="A46" s="532"/>
      <c r="B46" s="16" t="s">
        <v>286</v>
      </c>
      <c r="C46" s="576"/>
      <c r="D46" s="566"/>
      <c r="E46" s="566"/>
      <c r="F46" s="567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16"/>
    </row>
    <row r="47" spans="1:19" ht="21">
      <c r="A47" s="532"/>
      <c r="B47" s="16"/>
      <c r="C47" s="600">
        <f>SUM(C39:C45)</f>
        <v>978</v>
      </c>
      <c r="D47" s="604">
        <f>SUM(D39:D45)</f>
        <v>100.5</v>
      </c>
      <c r="E47" s="601"/>
      <c r="F47" s="602">
        <f>SUM(F39:F45)</f>
        <v>75.330548511334626</v>
      </c>
      <c r="G47" s="603"/>
      <c r="H47" s="532"/>
      <c r="I47" s="571" t="s">
        <v>277</v>
      </c>
      <c r="J47" s="532"/>
      <c r="K47" s="532"/>
      <c r="L47" s="532"/>
      <c r="M47" s="532"/>
      <c r="N47" s="532"/>
      <c r="O47" s="532"/>
      <c r="P47" s="532"/>
      <c r="Q47" s="532"/>
      <c r="R47" s="532"/>
      <c r="S47" s="16"/>
    </row>
    <row r="48" spans="1:19" ht="21">
      <c r="A48" s="532"/>
      <c r="B48" s="16"/>
      <c r="C48" s="576"/>
      <c r="D48" s="566"/>
      <c r="E48" s="566"/>
      <c r="F48" s="567"/>
      <c r="G48" s="532"/>
      <c r="H48" s="532"/>
      <c r="I48" s="571" t="s">
        <v>287</v>
      </c>
      <c r="J48" s="532"/>
      <c r="K48" s="532"/>
      <c r="L48" s="532"/>
      <c r="M48" s="532"/>
      <c r="N48" s="532"/>
      <c r="O48" s="532"/>
      <c r="P48" s="532"/>
      <c r="Q48" s="532"/>
      <c r="R48" s="532"/>
      <c r="S48" s="16"/>
    </row>
    <row r="49" spans="1:19" ht="21">
      <c r="A49" s="532"/>
      <c r="B49" s="16"/>
      <c r="C49" s="576"/>
      <c r="D49" s="566"/>
      <c r="E49" s="566"/>
      <c r="F49" s="567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  <c r="R49" s="532"/>
      <c r="S49" s="16"/>
    </row>
    <row r="50" spans="1:19" ht="21.75" thickBot="1">
      <c r="A50" s="532"/>
      <c r="B50" s="16"/>
      <c r="C50" s="576"/>
      <c r="D50" s="566"/>
      <c r="E50" s="577"/>
      <c r="F50" s="567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16"/>
    </row>
    <row r="51" spans="1:19" ht="19.5" thickBot="1">
      <c r="A51" s="532"/>
      <c r="B51" s="681" t="s">
        <v>278</v>
      </c>
      <c r="C51" s="682"/>
      <c r="D51" s="682"/>
      <c r="E51" s="682"/>
      <c r="F51" s="682"/>
      <c r="G51" s="682"/>
      <c r="H51" s="682"/>
      <c r="I51" s="682"/>
      <c r="J51" s="683"/>
      <c r="K51" s="532"/>
      <c r="L51" s="532"/>
      <c r="M51" s="532"/>
      <c r="N51" s="532"/>
      <c r="O51" s="532"/>
      <c r="P51" s="532"/>
      <c r="Q51" s="532"/>
      <c r="R51" s="532"/>
      <c r="S51" s="16"/>
    </row>
    <row r="52" spans="1:19" ht="15.75" thickBot="1">
      <c r="A52" s="532"/>
      <c r="B52" s="532"/>
      <c r="C52" s="571"/>
      <c r="D52" s="571"/>
      <c r="E52" s="571"/>
      <c r="F52" s="571"/>
      <c r="G52" s="571"/>
      <c r="H52" s="536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16"/>
    </row>
    <row r="53" spans="1:19">
      <c r="A53" s="532"/>
      <c r="B53" s="638" t="s">
        <v>12</v>
      </c>
      <c r="C53" s="639"/>
      <c r="D53" s="639"/>
      <c r="E53" s="639"/>
      <c r="F53" s="639"/>
      <c r="G53" s="640"/>
      <c r="H53" s="536"/>
      <c r="I53" s="641" t="s">
        <v>33</v>
      </c>
      <c r="J53" s="642"/>
      <c r="K53" s="168" t="s">
        <v>10</v>
      </c>
      <c r="L53" s="532"/>
      <c r="M53" s="532"/>
      <c r="N53" s="532"/>
      <c r="O53" s="532"/>
      <c r="P53" s="532"/>
      <c r="Q53" s="532"/>
      <c r="R53" s="532"/>
      <c r="S53" s="16"/>
    </row>
    <row r="54" spans="1:19" ht="15.75">
      <c r="A54" s="532"/>
      <c r="B54" s="174" t="s">
        <v>3</v>
      </c>
      <c r="C54" s="174" t="s">
        <v>4</v>
      </c>
      <c r="D54" s="174" t="s">
        <v>5</v>
      </c>
      <c r="E54" s="174" t="s">
        <v>6</v>
      </c>
      <c r="F54" s="174" t="s">
        <v>8</v>
      </c>
      <c r="G54" s="174" t="s">
        <v>11</v>
      </c>
      <c r="H54" s="556"/>
      <c r="I54" s="176" t="s">
        <v>10</v>
      </c>
      <c r="J54" s="177" t="s">
        <v>116</v>
      </c>
      <c r="K54" s="189" t="s">
        <v>2</v>
      </c>
      <c r="L54" s="532"/>
      <c r="M54" s="532"/>
      <c r="N54" s="532"/>
      <c r="O54" s="532"/>
      <c r="P54" s="532"/>
      <c r="Q54" s="532"/>
      <c r="R54" s="532"/>
      <c r="S54" s="16"/>
    </row>
    <row r="55" spans="1:19" ht="15.75" thickBot="1">
      <c r="A55" s="532"/>
      <c r="B55" s="195"/>
      <c r="C55" s="195"/>
      <c r="D55" s="195"/>
      <c r="E55" s="195" t="s">
        <v>7</v>
      </c>
      <c r="F55" s="195"/>
      <c r="G55" s="195"/>
      <c r="H55" s="532"/>
      <c r="I55" s="197" t="s">
        <v>15</v>
      </c>
      <c r="J55" s="195" t="s">
        <v>132</v>
      </c>
      <c r="K55" s="213" t="s">
        <v>9</v>
      </c>
      <c r="L55" s="532"/>
      <c r="M55" s="532"/>
      <c r="N55" s="532"/>
      <c r="O55" s="532"/>
      <c r="P55" s="532"/>
      <c r="Q55" s="532"/>
      <c r="R55" s="532"/>
      <c r="S55" s="16"/>
    </row>
    <row r="56" spans="1:19" ht="21">
      <c r="A56" s="532"/>
      <c r="B56" s="16"/>
      <c r="C56" s="576"/>
      <c r="D56" s="566"/>
      <c r="E56" s="578"/>
      <c r="F56" s="567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16"/>
    </row>
    <row r="57" spans="1:19" ht="21.75" thickBot="1">
      <c r="A57" s="532"/>
      <c r="B57" s="16"/>
      <c r="C57" s="566"/>
      <c r="D57" s="566"/>
      <c r="E57" s="570"/>
      <c r="F57" s="567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16"/>
    </row>
    <row r="58" spans="1:19">
      <c r="A58" s="527"/>
      <c r="B58" s="54"/>
      <c r="C58" s="54"/>
      <c r="D58" s="54"/>
      <c r="E58" s="528"/>
      <c r="F58" s="687" t="s">
        <v>264</v>
      </c>
      <c r="G58" s="688"/>
      <c r="H58" s="688"/>
      <c r="I58" s="688"/>
      <c r="J58" s="688"/>
      <c r="K58" s="688"/>
      <c r="L58" s="688"/>
      <c r="M58" s="688"/>
      <c r="N58" s="689"/>
      <c r="O58" s="693" t="s">
        <v>265</v>
      </c>
      <c r="P58" s="694"/>
      <c r="Q58" s="532"/>
      <c r="R58" s="532"/>
      <c r="S58" s="16"/>
    </row>
    <row r="59" spans="1:19" ht="15.75" thickBot="1">
      <c r="A59" s="530"/>
      <c r="B59" s="52"/>
      <c r="C59" s="52"/>
      <c r="D59" s="52"/>
      <c r="E59" s="531"/>
      <c r="F59" s="690"/>
      <c r="G59" s="691"/>
      <c r="H59" s="691"/>
      <c r="I59" s="691"/>
      <c r="J59" s="691"/>
      <c r="K59" s="691"/>
      <c r="L59" s="691"/>
      <c r="M59" s="691"/>
      <c r="N59" s="692"/>
      <c r="O59" s="695"/>
      <c r="P59" s="696"/>
      <c r="Q59" s="532"/>
      <c r="R59" s="532"/>
      <c r="S59" s="16"/>
    </row>
    <row r="60" spans="1:19" ht="33.75">
      <c r="A60" s="532"/>
      <c r="B60" s="551"/>
      <c r="C60" s="566"/>
      <c r="D60" s="566"/>
      <c r="E60" s="566"/>
      <c r="F60" s="567"/>
      <c r="G60" s="532"/>
      <c r="H60" s="532"/>
      <c r="I60" s="532"/>
      <c r="J60" s="686">
        <v>42064</v>
      </c>
      <c r="K60" s="686"/>
      <c r="L60" s="686"/>
      <c r="M60" s="532"/>
      <c r="N60" s="532"/>
      <c r="O60" s="532"/>
      <c r="P60" s="532"/>
      <c r="Q60" s="532"/>
      <c r="R60" s="532"/>
      <c r="S60" s="16"/>
    </row>
    <row r="61" spans="1:19" ht="29.25" customHeight="1" thickBot="1">
      <c r="A61" s="532"/>
      <c r="B61" s="568"/>
      <c r="C61" s="569"/>
      <c r="D61" s="569"/>
      <c r="E61" s="566"/>
      <c r="F61" s="567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16"/>
    </row>
    <row r="62" spans="1:19" ht="18" customHeight="1">
      <c r="A62" s="532"/>
      <c r="B62" s="699" t="s">
        <v>285</v>
      </c>
      <c r="C62" s="699"/>
      <c r="D62" s="699"/>
      <c r="E62" s="699"/>
      <c r="F62" s="699"/>
      <c r="G62" s="699"/>
      <c r="H62" s="699"/>
      <c r="K62" s="571"/>
      <c r="L62" s="532"/>
      <c r="M62" s="579"/>
      <c r="N62" s="532"/>
      <c r="O62" s="532"/>
      <c r="P62" s="532"/>
      <c r="Q62" s="532"/>
      <c r="R62" s="532"/>
      <c r="S62" s="16"/>
    </row>
    <row r="63" spans="1:19" ht="43.5" customHeight="1">
      <c r="A63" s="532"/>
      <c r="B63" s="587" t="s">
        <v>288</v>
      </c>
      <c r="C63" s="587" t="s">
        <v>289</v>
      </c>
      <c r="D63" s="587" t="s">
        <v>41</v>
      </c>
      <c r="E63" s="587" t="s">
        <v>290</v>
      </c>
      <c r="F63" s="587" t="s">
        <v>291</v>
      </c>
      <c r="G63" s="587" t="s">
        <v>271</v>
      </c>
      <c r="H63" s="587" t="s">
        <v>292</v>
      </c>
      <c r="K63" s="532"/>
      <c r="L63" s="532"/>
      <c r="M63" s="580"/>
      <c r="N63" s="532"/>
      <c r="O63" s="532"/>
      <c r="P63" s="532"/>
      <c r="Q63" s="532"/>
      <c r="R63" s="532"/>
      <c r="S63" s="16"/>
    </row>
    <row r="64" spans="1:19" ht="15.75">
      <c r="A64" s="551"/>
      <c r="B64" s="589">
        <v>9</v>
      </c>
      <c r="C64" s="592">
        <v>4</v>
      </c>
      <c r="D64" s="591" t="s">
        <v>262</v>
      </c>
      <c r="E64" s="592">
        <v>25</v>
      </c>
      <c r="F64" s="590">
        <v>81</v>
      </c>
      <c r="G64" s="593">
        <v>92</v>
      </c>
      <c r="H64" s="588">
        <f t="shared" ref="H64:H67" si="5">(F64/G64)*100</f>
        <v>88.043478260869563</v>
      </c>
      <c r="I64" s="532"/>
      <c r="J64" s="532"/>
      <c r="K64" s="532"/>
      <c r="L64" s="532"/>
      <c r="M64" s="572"/>
      <c r="N64" s="532"/>
      <c r="O64" s="532"/>
      <c r="P64" s="571"/>
      <c r="Q64" s="532"/>
      <c r="R64" s="532"/>
      <c r="S64" s="16"/>
    </row>
    <row r="65" spans="1:19" ht="15.75">
      <c r="A65" s="551"/>
      <c r="B65" s="589">
        <v>10</v>
      </c>
      <c r="C65" s="592">
        <v>8</v>
      </c>
      <c r="D65" s="591" t="s">
        <v>262</v>
      </c>
      <c r="E65" s="592">
        <v>25</v>
      </c>
      <c r="F65" s="590">
        <v>71</v>
      </c>
      <c r="G65" s="593">
        <v>184</v>
      </c>
      <c r="H65" s="588">
        <f t="shared" si="5"/>
        <v>38.586956521739133</v>
      </c>
      <c r="I65" s="532"/>
      <c r="J65" s="532"/>
      <c r="K65" s="532"/>
      <c r="L65" s="532"/>
      <c r="M65" s="532"/>
      <c r="N65" s="532"/>
      <c r="O65" s="532"/>
      <c r="P65" s="532"/>
      <c r="Q65" s="532"/>
      <c r="R65" s="571"/>
      <c r="S65" s="532"/>
    </row>
    <row r="66" spans="1:19" ht="15.75">
      <c r="A66" s="532"/>
      <c r="B66" s="589">
        <v>11</v>
      </c>
      <c r="C66" s="592">
        <v>9</v>
      </c>
      <c r="D66" s="591" t="s">
        <v>262</v>
      </c>
      <c r="E66" s="592">
        <v>25</v>
      </c>
      <c r="F66" s="590">
        <v>182</v>
      </c>
      <c r="G66" s="593">
        <v>207</v>
      </c>
      <c r="H66" s="588">
        <f t="shared" si="5"/>
        <v>87.922705314009661</v>
      </c>
      <c r="I66" s="532"/>
      <c r="J66" s="532"/>
      <c r="K66" s="532"/>
      <c r="L66" s="532"/>
      <c r="M66" s="532"/>
      <c r="N66" s="532"/>
      <c r="O66" s="532"/>
      <c r="P66" s="532"/>
      <c r="Q66" s="532"/>
      <c r="R66" s="532"/>
      <c r="S66" s="532"/>
    </row>
    <row r="67" spans="1:19" ht="15.75">
      <c r="A67" s="532"/>
      <c r="B67" s="589">
        <v>12</v>
      </c>
      <c r="C67" s="592">
        <v>9</v>
      </c>
      <c r="D67" s="591" t="s">
        <v>262</v>
      </c>
      <c r="E67" s="592">
        <v>25</v>
      </c>
      <c r="F67" s="590">
        <v>156</v>
      </c>
      <c r="G67" s="593">
        <v>218</v>
      </c>
      <c r="H67" s="588">
        <f t="shared" si="5"/>
        <v>71.559633027522935</v>
      </c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</row>
    <row r="68" spans="1:19" ht="15.75">
      <c r="A68" s="532"/>
      <c r="B68" s="589"/>
      <c r="C68" s="592"/>
      <c r="D68" s="591"/>
      <c r="E68" s="592"/>
      <c r="F68" s="590"/>
      <c r="G68" s="593"/>
      <c r="H68" s="588"/>
      <c r="I68" s="556"/>
      <c r="J68" s="532"/>
      <c r="K68" s="532"/>
      <c r="L68" s="532"/>
      <c r="M68" s="532"/>
      <c r="N68" s="532"/>
      <c r="O68" s="532"/>
      <c r="P68" s="532"/>
      <c r="Q68" s="532"/>
      <c r="R68" s="532"/>
      <c r="S68" s="556"/>
    </row>
    <row r="69" spans="1:19" ht="15.75">
      <c r="A69" s="532"/>
      <c r="B69" s="589"/>
      <c r="C69" s="592"/>
      <c r="D69" s="591"/>
      <c r="E69" s="592"/>
      <c r="F69" s="590"/>
      <c r="G69" s="593"/>
      <c r="H69" s="588"/>
      <c r="L69" s="532"/>
      <c r="M69" s="532"/>
      <c r="N69" s="532"/>
      <c r="O69" s="532"/>
      <c r="P69" s="532"/>
      <c r="Q69" s="532"/>
      <c r="R69" s="532"/>
      <c r="S69" s="532"/>
    </row>
    <row r="70" spans="1:19" ht="15.75">
      <c r="A70" s="532"/>
      <c r="B70" s="589"/>
      <c r="C70" s="592"/>
      <c r="D70" s="591"/>
      <c r="E70" s="592"/>
      <c r="F70" s="594"/>
      <c r="G70" s="593"/>
      <c r="H70" s="588"/>
      <c r="L70" s="532"/>
      <c r="M70" s="532"/>
      <c r="N70" s="532"/>
      <c r="O70" s="532"/>
      <c r="P70" s="532"/>
      <c r="Q70" s="532"/>
      <c r="R70" s="532"/>
      <c r="S70" s="532"/>
    </row>
    <row r="71" spans="1:19">
      <c r="A71" s="532"/>
      <c r="B71" t="s">
        <v>286</v>
      </c>
      <c r="L71" s="573"/>
      <c r="M71" s="532"/>
      <c r="N71" s="532"/>
      <c r="O71" s="532"/>
      <c r="P71" s="532"/>
      <c r="Q71" s="532"/>
      <c r="R71" s="532"/>
      <c r="S71" s="532"/>
    </row>
    <row r="72" spans="1:19">
      <c r="A72" s="532"/>
      <c r="C72" s="598">
        <f>SUM(C64:C71)</f>
        <v>30</v>
      </c>
      <c r="D72" s="598"/>
      <c r="E72" s="598"/>
      <c r="F72" s="599">
        <f>SUM(F64:F71)</f>
        <v>490</v>
      </c>
      <c r="G72" s="599">
        <f>SUM(G64:G71)</f>
        <v>701</v>
      </c>
      <c r="H72" s="596"/>
      <c r="L72" s="573"/>
      <c r="M72" s="532"/>
      <c r="N72" s="532"/>
      <c r="O72" s="532"/>
      <c r="P72" s="532"/>
      <c r="Q72" s="532"/>
      <c r="R72" s="532"/>
      <c r="S72" s="532"/>
    </row>
    <row r="73" spans="1:19">
      <c r="A73" s="532"/>
      <c r="L73" s="532"/>
      <c r="M73" s="532"/>
      <c r="N73" s="532"/>
      <c r="O73" s="532"/>
      <c r="P73" s="532"/>
      <c r="Q73" s="532"/>
      <c r="R73" s="532"/>
      <c r="S73" s="532"/>
    </row>
    <row r="74" spans="1:19">
      <c r="A74" s="532"/>
      <c r="H74" s="532"/>
      <c r="K74" s="532"/>
      <c r="L74" s="532"/>
      <c r="M74" s="532"/>
      <c r="N74" s="532"/>
      <c r="O74" s="532"/>
      <c r="P74" s="532"/>
      <c r="Q74" s="532"/>
      <c r="R74" s="532"/>
      <c r="S74" s="532"/>
    </row>
    <row r="75" spans="1:19" ht="15.75">
      <c r="A75" s="532"/>
      <c r="B75" t="s">
        <v>293</v>
      </c>
      <c r="E75" s="532"/>
      <c r="F75" s="532"/>
      <c r="G75" s="532"/>
      <c r="H75" s="532"/>
      <c r="I75" s="556"/>
      <c r="J75" s="532"/>
      <c r="K75" s="532"/>
      <c r="L75" s="532"/>
      <c r="M75" s="532"/>
      <c r="N75" s="532"/>
      <c r="O75" s="532"/>
      <c r="P75" s="532"/>
      <c r="Q75" s="532"/>
      <c r="R75" s="532"/>
      <c r="S75" s="532"/>
    </row>
    <row r="76" spans="1:19" ht="15.75">
      <c r="A76" s="532"/>
      <c r="B76" t="s">
        <v>294</v>
      </c>
      <c r="E76" s="532"/>
      <c r="F76" s="532"/>
      <c r="G76" s="532"/>
      <c r="H76" s="532"/>
      <c r="I76" s="556"/>
      <c r="J76" s="532"/>
      <c r="K76" s="532"/>
      <c r="L76" s="532"/>
      <c r="M76" s="532"/>
      <c r="N76" s="532"/>
      <c r="O76" s="532"/>
      <c r="P76" s="532"/>
      <c r="Q76" s="532"/>
      <c r="R76" s="532"/>
      <c r="S76" s="532"/>
    </row>
    <row r="77" spans="1:19" ht="15.75">
      <c r="B77" s="700"/>
      <c r="C77" s="700"/>
      <c r="D77" s="700"/>
      <c r="E77" s="700"/>
      <c r="F77" s="700"/>
      <c r="G77" s="700"/>
      <c r="H77" s="700"/>
    </row>
    <row r="78" spans="1:19" ht="15" customHeight="1" thickBot="1">
      <c r="B78" s="581"/>
      <c r="C78" s="581"/>
      <c r="D78" s="581"/>
      <c r="E78" s="581"/>
      <c r="F78" s="581"/>
      <c r="G78" s="581"/>
      <c r="H78" s="582"/>
    </row>
    <row r="79" spans="1:19" ht="15.75" customHeight="1">
      <c r="B79" s="527"/>
      <c r="C79" s="54"/>
      <c r="D79" s="54"/>
      <c r="E79" s="54"/>
      <c r="F79" s="528"/>
      <c r="G79" s="687" t="s">
        <v>264</v>
      </c>
      <c r="H79" s="688"/>
      <c r="I79" s="688"/>
      <c r="J79" s="688"/>
      <c r="K79" s="688"/>
      <c r="L79" s="688"/>
      <c r="M79" s="688"/>
      <c r="N79" s="688"/>
      <c r="O79" s="689"/>
      <c r="P79" s="693" t="s">
        <v>265</v>
      </c>
      <c r="Q79" s="694"/>
    </row>
    <row r="80" spans="1:19" ht="15.75" thickBot="1">
      <c r="B80" s="530"/>
      <c r="C80" s="52"/>
      <c r="D80" s="52"/>
      <c r="E80" s="52"/>
      <c r="F80" s="531"/>
      <c r="G80" s="690"/>
      <c r="H80" s="691"/>
      <c r="I80" s="691"/>
      <c r="J80" s="691"/>
      <c r="K80" s="691"/>
      <c r="L80" s="691"/>
      <c r="M80" s="691"/>
      <c r="N80" s="691"/>
      <c r="O80" s="692"/>
      <c r="P80" s="695"/>
      <c r="Q80" s="696"/>
    </row>
    <row r="81" spans="2:12" ht="15.75">
      <c r="B81" s="551"/>
      <c r="C81" s="583"/>
      <c r="D81" s="584"/>
      <c r="E81" s="583"/>
      <c r="F81" s="585"/>
      <c r="G81" s="586"/>
      <c r="H81" s="555"/>
    </row>
    <row r="82" spans="2:12" ht="33.75">
      <c r="B82" s="551"/>
      <c r="C82" s="583"/>
      <c r="D82" s="584"/>
      <c r="E82" s="583"/>
      <c r="F82" s="585"/>
      <c r="G82" s="586"/>
      <c r="H82" s="555"/>
      <c r="J82" s="686">
        <v>42064</v>
      </c>
      <c r="K82" s="686"/>
      <c r="L82" s="686"/>
    </row>
    <row r="83" spans="2:12" ht="54.75">
      <c r="B83" s="559" t="s">
        <v>266</v>
      </c>
      <c r="C83" s="535" t="s">
        <v>275</v>
      </c>
      <c r="D83" s="535" t="s">
        <v>113</v>
      </c>
      <c r="E83" s="534" t="s">
        <v>268</v>
      </c>
      <c r="F83" s="560" t="s">
        <v>276</v>
      </c>
      <c r="G83" s="586"/>
      <c r="H83" s="555"/>
    </row>
    <row r="84" spans="2:12" ht="21">
      <c r="B84" s="537">
        <v>9</v>
      </c>
      <c r="C84" s="540">
        <v>125</v>
      </c>
      <c r="D84" s="590">
        <v>0</v>
      </c>
      <c r="E84" s="539" t="s">
        <v>262</v>
      </c>
      <c r="F84" s="563">
        <f>(D84/C84)*100</f>
        <v>0</v>
      </c>
      <c r="G84" s="586"/>
      <c r="H84" s="555"/>
    </row>
    <row r="85" spans="2:12" ht="21">
      <c r="B85" s="537">
        <v>10</v>
      </c>
      <c r="C85" s="540">
        <v>116</v>
      </c>
      <c r="D85" s="590">
        <v>15</v>
      </c>
      <c r="E85" s="539" t="s">
        <v>262</v>
      </c>
      <c r="F85" s="563">
        <f>(D85/C85)*100</f>
        <v>12.931034482758621</v>
      </c>
      <c r="G85" s="586"/>
      <c r="H85" s="555"/>
    </row>
    <row r="86" spans="2:12" ht="21">
      <c r="B86" s="537">
        <v>11</v>
      </c>
      <c r="C86" s="540">
        <v>133</v>
      </c>
      <c r="D86" s="590">
        <v>15</v>
      </c>
      <c r="E86" s="539" t="s">
        <v>262</v>
      </c>
      <c r="F86" s="563">
        <f t="shared" ref="F86:F87" si="6">(D86/C86)*100</f>
        <v>11.278195488721805</v>
      </c>
    </row>
    <row r="87" spans="2:12" ht="21">
      <c r="B87" s="537">
        <v>12</v>
      </c>
      <c r="C87" s="540">
        <v>95</v>
      </c>
      <c r="D87" s="590">
        <v>5</v>
      </c>
      <c r="E87" s="539" t="s">
        <v>262</v>
      </c>
      <c r="F87" s="563">
        <f t="shared" si="6"/>
        <v>5.2631578947368416</v>
      </c>
    </row>
    <row r="88" spans="2:12">
      <c r="B88" t="s">
        <v>286</v>
      </c>
    </row>
    <row r="89" spans="2:12">
      <c r="C89" s="595">
        <f>SUM(C84:C87)</f>
        <v>469</v>
      </c>
      <c r="D89" s="595">
        <f>SUM(D84:D87)</f>
        <v>35</v>
      </c>
      <c r="E89" s="596"/>
      <c r="F89" s="597">
        <f>SUM(F84:F87)</f>
        <v>29.472387866217268</v>
      </c>
    </row>
    <row r="94" spans="2:12">
      <c r="B94" t="s">
        <v>293</v>
      </c>
    </row>
    <row r="95" spans="2:12">
      <c r="B95" t="s">
        <v>294</v>
      </c>
    </row>
    <row r="97" spans="2:17" ht="15.75" thickBot="1"/>
    <row r="98" spans="2:17" ht="19.5" thickBot="1">
      <c r="B98" s="681" t="s">
        <v>278</v>
      </c>
      <c r="C98" s="682"/>
      <c r="D98" s="682"/>
      <c r="E98" s="682"/>
      <c r="F98" s="682"/>
      <c r="G98" s="682"/>
      <c r="H98" s="682"/>
      <c r="I98" s="682"/>
      <c r="J98" s="683"/>
      <c r="K98" s="532"/>
    </row>
    <row r="99" spans="2:17" ht="15.75" thickBot="1">
      <c r="B99" s="532"/>
      <c r="C99" s="571"/>
      <c r="D99" s="571"/>
      <c r="E99" s="571"/>
      <c r="F99" s="571"/>
      <c r="G99" s="571"/>
      <c r="H99" s="536"/>
      <c r="I99" s="532"/>
      <c r="J99" s="532"/>
      <c r="K99" s="532"/>
    </row>
    <row r="100" spans="2:17">
      <c r="B100" s="638" t="s">
        <v>12</v>
      </c>
      <c r="C100" s="639"/>
      <c r="D100" s="639"/>
      <c r="E100" s="639"/>
      <c r="F100" s="639"/>
      <c r="G100" s="640"/>
      <c r="H100" s="536"/>
      <c r="I100" s="641" t="s">
        <v>33</v>
      </c>
      <c r="J100" s="642"/>
      <c r="K100" s="168" t="s">
        <v>10</v>
      </c>
    </row>
    <row r="101" spans="2:17" ht="15.75">
      <c r="B101" s="174" t="s">
        <v>3</v>
      </c>
      <c r="C101" s="174" t="s">
        <v>4</v>
      </c>
      <c r="D101" s="174" t="s">
        <v>5</v>
      </c>
      <c r="E101" s="174" t="s">
        <v>6</v>
      </c>
      <c r="F101" s="174" t="s">
        <v>8</v>
      </c>
      <c r="G101" s="174" t="s">
        <v>11</v>
      </c>
      <c r="H101" s="556"/>
      <c r="I101" s="176" t="s">
        <v>10</v>
      </c>
      <c r="J101" s="177" t="s">
        <v>116</v>
      </c>
      <c r="K101" s="189" t="s">
        <v>2</v>
      </c>
    </row>
    <row r="102" spans="2:17" ht="15.75" thickBot="1">
      <c r="B102" s="195"/>
      <c r="C102" s="195"/>
      <c r="D102" s="195"/>
      <c r="E102" s="195" t="s">
        <v>7</v>
      </c>
      <c r="F102" s="195"/>
      <c r="G102" s="195"/>
      <c r="H102" s="532"/>
      <c r="I102" s="197" t="s">
        <v>15</v>
      </c>
      <c r="J102" s="195" t="s">
        <v>132</v>
      </c>
      <c r="K102" s="213" t="s">
        <v>9</v>
      </c>
    </row>
    <row r="104" spans="2:17" ht="15.75" thickBot="1"/>
    <row r="105" spans="2:17">
      <c r="B105" s="527"/>
      <c r="C105" s="54"/>
      <c r="D105" s="54"/>
      <c r="E105" s="54"/>
      <c r="F105" s="528"/>
      <c r="G105" s="687" t="s">
        <v>264</v>
      </c>
      <c r="H105" s="688"/>
      <c r="I105" s="688"/>
      <c r="J105" s="688"/>
      <c r="K105" s="688"/>
      <c r="L105" s="688"/>
      <c r="M105" s="688"/>
      <c r="N105" s="688"/>
      <c r="O105" s="689"/>
      <c r="P105" s="693" t="s">
        <v>265</v>
      </c>
      <c r="Q105" s="694"/>
    </row>
    <row r="106" spans="2:17" ht="15.75" thickBot="1">
      <c r="B106" s="530"/>
      <c r="C106" s="52"/>
      <c r="D106" s="52"/>
      <c r="E106" s="52"/>
      <c r="F106" s="531"/>
      <c r="G106" s="690"/>
      <c r="H106" s="691"/>
      <c r="I106" s="691"/>
      <c r="J106" s="691"/>
      <c r="K106" s="691"/>
      <c r="L106" s="691"/>
      <c r="M106" s="691"/>
      <c r="N106" s="691"/>
      <c r="O106" s="692"/>
      <c r="P106" s="695"/>
      <c r="Q106" s="696"/>
    </row>
    <row r="107" spans="2:17" ht="21">
      <c r="B107" s="3"/>
      <c r="C107" s="3"/>
      <c r="D107" s="3"/>
      <c r="E107" s="3"/>
      <c r="F107" s="3"/>
      <c r="G107" s="708"/>
      <c r="H107" s="708"/>
      <c r="I107" s="708"/>
      <c r="J107" s="708"/>
      <c r="K107" s="708"/>
      <c r="L107" s="708"/>
      <c r="M107" s="708"/>
      <c r="N107" s="708"/>
      <c r="O107" s="708"/>
      <c r="P107" s="709"/>
      <c r="Q107" s="709"/>
    </row>
    <row r="108" spans="2:17" ht="33.75">
      <c r="J108" s="686">
        <v>42095</v>
      </c>
      <c r="K108" s="686"/>
      <c r="L108" s="686"/>
    </row>
    <row r="109" spans="2:17" ht="63" customHeight="1">
      <c r="B109" s="587" t="s">
        <v>266</v>
      </c>
      <c r="C109" s="587" t="s">
        <v>295</v>
      </c>
      <c r="D109" s="587" t="s">
        <v>41</v>
      </c>
      <c r="E109" s="701" t="s">
        <v>296</v>
      </c>
      <c r="F109" s="701" t="s">
        <v>297</v>
      </c>
      <c r="G109" s="701" t="s">
        <v>298</v>
      </c>
      <c r="H109" s="701" t="s">
        <v>299</v>
      </c>
    </row>
    <row r="110" spans="2:17">
      <c r="B110" s="702" t="s">
        <v>302</v>
      </c>
      <c r="C110" s="702">
        <v>3</v>
      </c>
      <c r="D110" s="703" t="s">
        <v>280</v>
      </c>
      <c r="E110" s="702">
        <v>25</v>
      </c>
      <c r="F110" s="702">
        <v>23</v>
      </c>
      <c r="G110" s="702">
        <v>75</v>
      </c>
      <c r="H110" s="705">
        <f>F110/G110*100</f>
        <v>30.666666666666664</v>
      </c>
    </row>
    <row r="111" spans="2:17">
      <c r="B111" s="702" t="s">
        <v>301</v>
      </c>
      <c r="C111" s="702">
        <v>5</v>
      </c>
      <c r="D111" s="703" t="s">
        <v>280</v>
      </c>
      <c r="E111" s="702">
        <v>25</v>
      </c>
      <c r="F111" s="702">
        <v>56</v>
      </c>
      <c r="G111" s="702">
        <f>C111*E111</f>
        <v>125</v>
      </c>
      <c r="H111" s="704">
        <f>F111/G111*100</f>
        <v>44.800000000000004</v>
      </c>
    </row>
    <row r="112" spans="2:17">
      <c r="B112" s="702" t="s">
        <v>300</v>
      </c>
      <c r="C112" s="702">
        <v>9</v>
      </c>
      <c r="D112" s="703" t="s">
        <v>280</v>
      </c>
      <c r="E112" s="702">
        <v>25</v>
      </c>
      <c r="F112" s="702">
        <v>64</v>
      </c>
      <c r="G112" s="702">
        <f>C112*E112</f>
        <v>225</v>
      </c>
      <c r="H112" s="705">
        <f>F112/G112*100</f>
        <v>28.444444444444443</v>
      </c>
    </row>
    <row r="113" spans="2:8">
      <c r="B113" s="702" t="s">
        <v>303</v>
      </c>
      <c r="C113" s="702">
        <v>5</v>
      </c>
      <c r="D113" s="703" t="s">
        <v>280</v>
      </c>
      <c r="E113" s="702">
        <v>25</v>
      </c>
      <c r="F113" s="702">
        <v>79</v>
      </c>
      <c r="G113" s="702">
        <f>C113*E113</f>
        <v>125</v>
      </c>
      <c r="H113" s="705">
        <f>F113/G113*100</f>
        <v>63.2</v>
      </c>
    </row>
    <row r="114" spans="2:8">
      <c r="B114" s="537" t="s">
        <v>304</v>
      </c>
      <c r="C114" s="537">
        <v>6</v>
      </c>
      <c r="D114" s="703" t="s">
        <v>280</v>
      </c>
      <c r="E114" s="537">
        <v>25</v>
      </c>
      <c r="F114" s="537">
        <v>104</v>
      </c>
      <c r="G114" s="702">
        <f>C114*E114</f>
        <v>150</v>
      </c>
      <c r="H114" s="705">
        <f>F114/G114*100</f>
        <v>69.333333333333343</v>
      </c>
    </row>
    <row r="126" spans="2:8">
      <c r="C126" t="s">
        <v>305</v>
      </c>
    </row>
    <row r="127" spans="2:8">
      <c r="C127" t="s">
        <v>306</v>
      </c>
    </row>
    <row r="129" spans="2:17" ht="15.75" thickBot="1"/>
    <row r="130" spans="2:17">
      <c r="B130" s="527"/>
      <c r="C130" s="54"/>
      <c r="D130" s="54"/>
      <c r="E130" s="54"/>
      <c r="F130" s="528"/>
      <c r="G130" s="687" t="s">
        <v>264</v>
      </c>
      <c r="H130" s="688"/>
      <c r="I130" s="688"/>
      <c r="J130" s="688"/>
      <c r="K130" s="688"/>
      <c r="L130" s="688"/>
      <c r="M130" s="688"/>
      <c r="N130" s="688"/>
      <c r="O130" s="689"/>
      <c r="P130" s="693" t="s">
        <v>265</v>
      </c>
      <c r="Q130" s="694"/>
    </row>
    <row r="131" spans="2:17" ht="15.75" thickBot="1">
      <c r="B131" s="530"/>
      <c r="C131" s="52"/>
      <c r="D131" s="52"/>
      <c r="E131" s="52"/>
      <c r="F131" s="531"/>
      <c r="G131" s="690"/>
      <c r="H131" s="691"/>
      <c r="I131" s="691"/>
      <c r="J131" s="691"/>
      <c r="K131" s="691"/>
      <c r="L131" s="691"/>
      <c r="M131" s="691"/>
      <c r="N131" s="691"/>
      <c r="O131" s="692"/>
      <c r="P131" s="695"/>
      <c r="Q131" s="696"/>
    </row>
    <row r="132" spans="2:17" ht="21">
      <c r="B132" s="3"/>
      <c r="C132" s="3"/>
      <c r="D132" s="3"/>
      <c r="E132" s="3"/>
      <c r="F132" s="3"/>
      <c r="G132" s="708"/>
      <c r="H132" s="708"/>
      <c r="I132" s="708"/>
      <c r="J132" s="708"/>
      <c r="K132" s="708"/>
      <c r="L132" s="708"/>
      <c r="M132" s="708"/>
      <c r="N132" s="708"/>
      <c r="O132" s="708"/>
      <c r="P132" s="709"/>
      <c r="Q132" s="709"/>
    </row>
    <row r="133" spans="2:17" ht="33.75">
      <c r="B133" s="3"/>
      <c r="C133" s="3"/>
      <c r="D133" s="3"/>
      <c r="E133" s="3"/>
      <c r="F133" s="3"/>
      <c r="G133" s="708"/>
      <c r="H133" s="708"/>
      <c r="I133" s="708"/>
      <c r="J133" s="686">
        <v>42095</v>
      </c>
      <c r="K133" s="686"/>
      <c r="L133" s="686"/>
      <c r="M133" s="708"/>
      <c r="N133" s="708"/>
      <c r="O133" s="708"/>
      <c r="P133" s="709"/>
      <c r="Q133" s="709"/>
    </row>
    <row r="136" spans="2:17" ht="54.75">
      <c r="B136" s="559" t="s">
        <v>266</v>
      </c>
      <c r="C136" s="535" t="s">
        <v>275</v>
      </c>
      <c r="D136" s="535" t="s">
        <v>113</v>
      </c>
      <c r="E136" s="534" t="s">
        <v>268</v>
      </c>
      <c r="F136" s="560" t="s">
        <v>276</v>
      </c>
    </row>
    <row r="137" spans="2:17">
      <c r="B137" s="702" t="s">
        <v>302</v>
      </c>
      <c r="C137" s="702">
        <v>23</v>
      </c>
      <c r="D137" s="704">
        <v>12</v>
      </c>
      <c r="E137" s="702" t="s">
        <v>280</v>
      </c>
      <c r="F137" s="706">
        <f>(D137/C137)*100</f>
        <v>52.173913043478258</v>
      </c>
    </row>
    <row r="138" spans="2:17">
      <c r="B138" s="702" t="s">
        <v>301</v>
      </c>
      <c r="C138" s="702">
        <v>56</v>
      </c>
      <c r="D138" s="707">
        <v>56</v>
      </c>
      <c r="E138" s="702" t="s">
        <v>280</v>
      </c>
      <c r="F138" s="706">
        <f t="shared" ref="F138:F141" si="7">(D138/C138)*100</f>
        <v>100</v>
      </c>
    </row>
    <row r="139" spans="2:17">
      <c r="B139" s="702" t="s">
        <v>300</v>
      </c>
      <c r="C139" s="702">
        <v>64</v>
      </c>
      <c r="D139" s="704">
        <v>196</v>
      </c>
      <c r="E139" s="702" t="s">
        <v>280</v>
      </c>
      <c r="F139" s="706">
        <f t="shared" si="7"/>
        <v>306.25</v>
      </c>
    </row>
    <row r="140" spans="2:17">
      <c r="B140" s="702" t="s">
        <v>303</v>
      </c>
      <c r="C140" s="702">
        <v>79</v>
      </c>
      <c r="D140" s="704">
        <v>80</v>
      </c>
      <c r="E140" s="702" t="s">
        <v>280</v>
      </c>
      <c r="F140" s="706">
        <f t="shared" si="7"/>
        <v>101.26582278481013</v>
      </c>
    </row>
    <row r="141" spans="2:17">
      <c r="B141" s="537" t="s">
        <v>304</v>
      </c>
      <c r="C141" s="537">
        <v>104</v>
      </c>
      <c r="D141" s="704">
        <v>0</v>
      </c>
      <c r="E141" s="702" t="s">
        <v>280</v>
      </c>
      <c r="F141" s="706">
        <f t="shared" si="7"/>
        <v>0</v>
      </c>
    </row>
    <row r="149" spans="2:11">
      <c r="C149" t="s">
        <v>305</v>
      </c>
    </row>
    <row r="150" spans="2:11">
      <c r="C150" t="s">
        <v>306</v>
      </c>
    </row>
    <row r="152" spans="2:11" ht="15.75" thickBot="1"/>
    <row r="153" spans="2:11" ht="19.5" thickBot="1">
      <c r="B153" s="681" t="s">
        <v>278</v>
      </c>
      <c r="C153" s="682"/>
      <c r="D153" s="682"/>
      <c r="E153" s="682"/>
      <c r="F153" s="682"/>
      <c r="G153" s="682"/>
      <c r="H153" s="682"/>
      <c r="I153" s="682"/>
      <c r="J153" s="683"/>
      <c r="K153" s="532"/>
    </row>
    <row r="154" spans="2:11" ht="15.75" thickBot="1">
      <c r="B154" s="532"/>
      <c r="C154" s="571"/>
      <c r="D154" s="571"/>
      <c r="E154" s="571"/>
      <c r="F154" s="571"/>
      <c r="G154" s="571"/>
      <c r="H154" s="536"/>
      <c r="I154" s="532"/>
      <c r="J154" s="532"/>
      <c r="K154" s="532"/>
    </row>
    <row r="155" spans="2:11">
      <c r="B155" s="638" t="s">
        <v>12</v>
      </c>
      <c r="C155" s="639"/>
      <c r="D155" s="639"/>
      <c r="E155" s="639"/>
      <c r="F155" s="639"/>
      <c r="G155" s="640"/>
      <c r="H155" s="536"/>
      <c r="I155" s="641" t="s">
        <v>33</v>
      </c>
      <c r="J155" s="642"/>
      <c r="K155" s="168" t="s">
        <v>10</v>
      </c>
    </row>
    <row r="156" spans="2:11" ht="15.75">
      <c r="B156" s="174" t="s">
        <v>3</v>
      </c>
      <c r="C156" s="174" t="s">
        <v>4</v>
      </c>
      <c r="D156" s="174" t="s">
        <v>5</v>
      </c>
      <c r="E156" s="174" t="s">
        <v>6</v>
      </c>
      <c r="F156" s="174" t="s">
        <v>8</v>
      </c>
      <c r="G156" s="174" t="s">
        <v>11</v>
      </c>
      <c r="H156" s="556"/>
      <c r="I156" s="176" t="s">
        <v>10</v>
      </c>
      <c r="J156" s="177" t="s">
        <v>116</v>
      </c>
      <c r="K156" s="189" t="s">
        <v>2</v>
      </c>
    </row>
    <row r="157" spans="2:11">
      <c r="B157" s="710"/>
      <c r="C157" s="711"/>
      <c r="D157" s="711"/>
      <c r="E157" s="711" t="s">
        <v>7</v>
      </c>
      <c r="F157" s="711"/>
      <c r="G157" s="711"/>
      <c r="H157" s="532"/>
      <c r="I157" s="712" t="s">
        <v>15</v>
      </c>
      <c r="J157" s="711" t="s">
        <v>132</v>
      </c>
      <c r="K157" s="189" t="s">
        <v>9</v>
      </c>
    </row>
    <row r="158" spans="2:11">
      <c r="B158" s="702" t="s">
        <v>111</v>
      </c>
      <c r="C158" s="702"/>
      <c r="D158" s="702"/>
      <c r="E158" s="702">
        <v>9</v>
      </c>
      <c r="F158" s="702"/>
      <c r="G158" s="702">
        <v>9</v>
      </c>
      <c r="I158" s="702"/>
      <c r="J158" s="702" t="s">
        <v>307</v>
      </c>
      <c r="K158" s="702">
        <v>3</v>
      </c>
    </row>
    <row r="160" spans="2:11">
      <c r="B160" t="s">
        <v>308</v>
      </c>
    </row>
  </sheetData>
  <mergeCells count="33">
    <mergeCell ref="J133:L133"/>
    <mergeCell ref="B153:J153"/>
    <mergeCell ref="B155:G155"/>
    <mergeCell ref="I155:J155"/>
    <mergeCell ref="G105:O106"/>
    <mergeCell ref="P105:Q106"/>
    <mergeCell ref="G130:O131"/>
    <mergeCell ref="P130:Q131"/>
    <mergeCell ref="J108:L108"/>
    <mergeCell ref="P79:Q80"/>
    <mergeCell ref="J82:L82"/>
    <mergeCell ref="F58:N59"/>
    <mergeCell ref="O58:P59"/>
    <mergeCell ref="J60:L60"/>
    <mergeCell ref="B62:H62"/>
    <mergeCell ref="B77:H77"/>
    <mergeCell ref="F3:N4"/>
    <mergeCell ref="O3:P4"/>
    <mergeCell ref="L5:N5"/>
    <mergeCell ref="J6:P6"/>
    <mergeCell ref="F35:N36"/>
    <mergeCell ref="O35:P36"/>
    <mergeCell ref="B5:H5"/>
    <mergeCell ref="B98:J98"/>
    <mergeCell ref="B100:G100"/>
    <mergeCell ref="I100:J100"/>
    <mergeCell ref="C37:D37"/>
    <mergeCell ref="E37:G37"/>
    <mergeCell ref="J37:L37"/>
    <mergeCell ref="B51:J51"/>
    <mergeCell ref="B53:G53"/>
    <mergeCell ref="I53:J53"/>
    <mergeCell ref="G79:O80"/>
  </mergeCells>
  <conditionalFormatting sqref="F39:F50 F56:F57 F84:F87">
    <cfRule type="cellIs" dxfId="3" priority="11" operator="greaterThan">
      <formula>3</formula>
    </cfRule>
  </conditionalFormatting>
  <conditionalFormatting sqref="H7:H24 H64:H70 H81:H85">
    <cfRule type="cellIs" dxfId="2" priority="10" operator="greaterThan">
      <formula>100</formula>
    </cfRule>
  </conditionalFormatting>
  <conditionalFormatting sqref="J5">
    <cfRule type="aboveAverage" dxfId="1" priority="7"/>
    <cfRule type="colorScale" priority="8">
      <colorScale>
        <cfvo type="min" val="0"/>
        <cfvo type="max" val="0"/>
        <color rgb="FFFFEF9C"/>
        <color rgb="FF63BE7B"/>
      </colorScale>
    </cfRule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9:H40">
    <cfRule type="aboveAverage" dxfId="0" priority="4"/>
    <cfRule type="colorScale" priority="5">
      <colorScale>
        <cfvo type="min" val="0"/>
        <cfvo type="max" val="0"/>
        <color rgb="FFFFEF9C"/>
        <color rgb="FF63BE7B"/>
      </colorScale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V29"/>
  <sheetViews>
    <sheetView topLeftCell="A4" workbookViewId="0">
      <selection activeCell="AA28" sqref="AA2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48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77</v>
      </c>
    </row>
    <row r="6" spans="2:48" ht="15.75" thickBot="1">
      <c r="AP6" s="40" t="s">
        <v>21</v>
      </c>
      <c r="AT6" s="621" t="s">
        <v>44</v>
      </c>
      <c r="AU6" s="622"/>
      <c r="AV6" s="623"/>
    </row>
    <row r="7" spans="2:48">
      <c r="B7" s="29" t="s">
        <v>32</v>
      </c>
      <c r="C7" s="30" t="s">
        <v>1</v>
      </c>
      <c r="D7" s="31" t="s">
        <v>1</v>
      </c>
      <c r="E7" s="54"/>
      <c r="F7" s="609" t="s">
        <v>12</v>
      </c>
      <c r="G7" s="610"/>
      <c r="H7" s="610"/>
      <c r="I7" s="610"/>
      <c r="J7" s="610"/>
      <c r="K7" s="611"/>
      <c r="L7" s="15"/>
      <c r="M7" s="612" t="s">
        <v>33</v>
      </c>
      <c r="N7" s="613"/>
      <c r="O7" s="15"/>
      <c r="P7" s="50" t="s">
        <v>10</v>
      </c>
      <c r="Q7" s="54"/>
      <c r="R7" s="50" t="s">
        <v>41</v>
      </c>
      <c r="S7" s="84"/>
      <c r="T7" s="50" t="s">
        <v>29</v>
      </c>
      <c r="U7" s="55" t="s">
        <v>14</v>
      </c>
      <c r="V7" s="54" t="s">
        <v>9</v>
      </c>
      <c r="W7" s="78" t="s">
        <v>58</v>
      </c>
      <c r="X7" s="76" t="s">
        <v>14</v>
      </c>
      <c r="Y7" s="56"/>
      <c r="Z7" s="82" t="s">
        <v>55</v>
      </c>
      <c r="AA7" s="7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614" t="s">
        <v>47</v>
      </c>
      <c r="AJ7" s="615"/>
      <c r="AK7" s="616"/>
      <c r="AL7" s="614" t="s">
        <v>39</v>
      </c>
      <c r="AM7" s="615"/>
      <c r="AN7" s="616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57</v>
      </c>
      <c r="O8" s="1"/>
      <c r="P8" s="25" t="s">
        <v>2</v>
      </c>
      <c r="Q8" s="3"/>
      <c r="R8" s="25"/>
      <c r="S8" s="85" t="s">
        <v>34</v>
      </c>
      <c r="T8" s="25" t="s">
        <v>46</v>
      </c>
      <c r="U8" s="41" t="s">
        <v>16</v>
      </c>
      <c r="V8" s="3" t="s">
        <v>9</v>
      </c>
      <c r="W8" s="81" t="s">
        <v>54</v>
      </c>
      <c r="X8" s="77" t="s">
        <v>11</v>
      </c>
      <c r="Y8" s="6"/>
      <c r="Z8" s="83" t="s">
        <v>42</v>
      </c>
      <c r="AA8" s="8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56</v>
      </c>
      <c r="AM8" s="27"/>
      <c r="AN8" s="88" t="s">
        <v>79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41222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86">
        <v>1.5</v>
      </c>
      <c r="T10" s="7">
        <v>40</v>
      </c>
      <c r="U10" s="18">
        <f>P10*T10</f>
        <v>320</v>
      </c>
      <c r="V10" s="2"/>
      <c r="W10" s="19">
        <v>76</v>
      </c>
      <c r="X10" s="74">
        <v>76</v>
      </c>
      <c r="Y10" s="22"/>
      <c r="Z10" s="19">
        <v>0</v>
      </c>
      <c r="AA10" s="19">
        <v>0</v>
      </c>
      <c r="AB10" s="5"/>
      <c r="AC10" s="18">
        <f>X10*S10</f>
        <v>114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 t="e">
        <f>#REF!</f>
        <v>#REF!</v>
      </c>
      <c r="AM10" s="49">
        <f>AC10+AD10+AE10+AF10</f>
        <v>114</v>
      </c>
      <c r="AN10" s="49" t="e">
        <f>AL10-AM10</f>
        <v>#REF!</v>
      </c>
      <c r="AO10" s="5"/>
      <c r="AP10" s="7">
        <f>(X10/U10)*100</f>
        <v>23.75</v>
      </c>
      <c r="AQ10" s="18">
        <f>(AD10/(AC10+AD10))*100</f>
        <v>0</v>
      </c>
      <c r="AR10" s="7">
        <f>(AG10/AC10)*100</f>
        <v>0</v>
      </c>
      <c r="AS10" s="2"/>
      <c r="AT10" s="7" t="s">
        <v>52</v>
      </c>
      <c r="AU10" s="7" t="s">
        <v>45</v>
      </c>
      <c r="AV10" s="7" t="s">
        <v>53</v>
      </c>
    </row>
    <row r="11" spans="2:48" ht="16.5" thickBot="1">
      <c r="B11" s="14" t="s">
        <v>92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93" t="s">
        <v>87</v>
      </c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98">
        <v>41222</v>
      </c>
      <c r="C13" s="96" t="s">
        <v>73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4.5</v>
      </c>
      <c r="N13" s="7">
        <v>0</v>
      </c>
      <c r="O13" s="2"/>
      <c r="P13" s="17">
        <f>D13-(M13+N13)</f>
        <v>3</v>
      </c>
      <c r="Q13" s="2"/>
      <c r="R13" s="7" t="s">
        <v>51</v>
      </c>
      <c r="S13" s="86">
        <v>1.5</v>
      </c>
      <c r="T13" s="7">
        <v>40</v>
      </c>
      <c r="U13" s="18">
        <f>P13*T13</f>
        <v>120</v>
      </c>
      <c r="V13" s="2"/>
      <c r="W13" s="19">
        <v>71</v>
      </c>
      <c r="X13" s="74">
        <v>71</v>
      </c>
      <c r="Y13" s="22"/>
      <c r="Z13" s="19">
        <v>0</v>
      </c>
      <c r="AA13" s="19">
        <v>0</v>
      </c>
      <c r="AB13" s="5"/>
      <c r="AC13" s="18">
        <f>X13*S13</f>
        <v>106.5</v>
      </c>
      <c r="AD13" s="47">
        <v>0</v>
      </c>
      <c r="AE13" s="7">
        <v>0</v>
      </c>
      <c r="AF13" s="7">
        <v>0</v>
      </c>
      <c r="AG13" s="18">
        <f>AD13+AF13</f>
        <v>0</v>
      </c>
      <c r="AH13" s="4"/>
      <c r="AI13" s="7">
        <v>0</v>
      </c>
      <c r="AJ13" s="7">
        <v>0</v>
      </c>
      <c r="AK13" s="7">
        <f>100- ((AI13+AJ13)/(X13*2))*100</f>
        <v>100</v>
      </c>
      <c r="AL13" s="49" t="e">
        <f>#REF!</f>
        <v>#REF!</v>
      </c>
      <c r="AM13" s="49">
        <f>AC13+AD13+AE13+AF13</f>
        <v>106.5</v>
      </c>
      <c r="AN13" s="49" t="e">
        <f>AL13-AM13</f>
        <v>#REF!</v>
      </c>
      <c r="AO13" s="5"/>
      <c r="AP13" s="7">
        <f>(X13/U13)*100</f>
        <v>59.166666666666664</v>
      </c>
      <c r="AQ13" s="18">
        <f>(AD13/(AC13+AD13))*100</f>
        <v>0</v>
      </c>
      <c r="AR13" s="7">
        <f>(AG13/AC13)*100</f>
        <v>0</v>
      </c>
      <c r="AS13" s="2"/>
      <c r="AT13" s="7" t="s">
        <v>52</v>
      </c>
      <c r="AU13" s="7" t="s">
        <v>45</v>
      </c>
      <c r="AV13" s="7" t="s">
        <v>53</v>
      </c>
    </row>
    <row r="14" spans="2:48" ht="16.5" thickBot="1">
      <c r="B14" s="99" t="s">
        <v>93</v>
      </c>
      <c r="C14" s="97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93" t="s">
        <v>87</v>
      </c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/>
    <row r="16" spans="2:48" ht="15.75">
      <c r="B16" s="98">
        <v>41230</v>
      </c>
      <c r="C16" s="96" t="s">
        <v>73</v>
      </c>
      <c r="D16" s="15">
        <v>7.5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4.5</v>
      </c>
      <c r="N16" s="7">
        <v>0</v>
      </c>
      <c r="O16" s="2"/>
      <c r="P16" s="17">
        <f>D16-(M16+N16)</f>
        <v>3</v>
      </c>
      <c r="Q16" s="2"/>
      <c r="R16" s="7" t="s">
        <v>51</v>
      </c>
      <c r="S16" s="86">
        <v>1.5</v>
      </c>
      <c r="T16" s="7">
        <v>40</v>
      </c>
      <c r="U16" s="18">
        <f>P16*T16</f>
        <v>120</v>
      </c>
      <c r="V16" s="2"/>
      <c r="W16" s="19">
        <v>130</v>
      </c>
      <c r="X16" s="74">
        <v>130</v>
      </c>
      <c r="Y16" s="22"/>
      <c r="Z16" s="19">
        <v>3</v>
      </c>
      <c r="AA16" s="19">
        <v>3</v>
      </c>
      <c r="AB16" s="5"/>
      <c r="AC16" s="18">
        <f>X16*S16</f>
        <v>195</v>
      </c>
      <c r="AD16" s="47">
        <v>3.7</v>
      </c>
      <c r="AE16" s="7">
        <v>0</v>
      </c>
      <c r="AF16" s="7">
        <v>0</v>
      </c>
      <c r="AG16" s="18">
        <f>AD16+AF16</f>
        <v>3.7</v>
      </c>
      <c r="AH16" s="4"/>
      <c r="AI16" s="7">
        <v>0</v>
      </c>
      <c r="AJ16" s="7">
        <v>0</v>
      </c>
      <c r="AK16" s="7">
        <f>100- ((AI16+AJ16)/(X16*2))*100</f>
        <v>100</v>
      </c>
      <c r="AL16" s="49" t="e">
        <f>#REF!</f>
        <v>#REF!</v>
      </c>
      <c r="AM16" s="49">
        <f>AC16+AD16+AE16+AF16</f>
        <v>198.7</v>
      </c>
      <c r="AN16" s="49" t="e">
        <f>AL16-AM16</f>
        <v>#REF!</v>
      </c>
      <c r="AO16" s="5"/>
      <c r="AP16" s="7">
        <f>(X16/U16)*100</f>
        <v>108.33333333333333</v>
      </c>
      <c r="AQ16" s="18">
        <f>(AD16/(AC16+AD16))*100</f>
        <v>1.8621036738802217</v>
      </c>
      <c r="AR16" s="7">
        <f>(AG16/AC16)*100</f>
        <v>1.8974358974358976</v>
      </c>
      <c r="AS16" s="2"/>
      <c r="AT16" s="7" t="s">
        <v>107</v>
      </c>
      <c r="AU16" s="7" t="s">
        <v>45</v>
      </c>
      <c r="AV16" s="7" t="s">
        <v>107</v>
      </c>
    </row>
    <row r="17" spans="2:48" ht="16.5" thickBot="1">
      <c r="B17" s="99" t="s">
        <v>106</v>
      </c>
      <c r="C17" s="97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93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48" ht="15.75" thickBot="1"/>
    <row r="19" spans="2:48" ht="15.75">
      <c r="B19" s="98">
        <v>41232</v>
      </c>
      <c r="C19" s="96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0.5</v>
      </c>
      <c r="O19" s="2"/>
      <c r="P19" s="17">
        <f>D19-(M19+N19)</f>
        <v>7.5</v>
      </c>
      <c r="Q19" s="2"/>
      <c r="R19" s="7" t="s">
        <v>51</v>
      </c>
      <c r="S19" s="86">
        <v>1.5</v>
      </c>
      <c r="T19" s="7">
        <v>40</v>
      </c>
      <c r="U19" s="18">
        <f>P19*T19</f>
        <v>300</v>
      </c>
      <c r="V19" s="2"/>
      <c r="W19" s="19">
        <v>145</v>
      </c>
      <c r="X19" s="74">
        <v>145</v>
      </c>
      <c r="Y19" s="22"/>
      <c r="Z19" s="19">
        <v>7</v>
      </c>
      <c r="AA19" s="19">
        <v>7</v>
      </c>
      <c r="AB19" s="5"/>
      <c r="AC19" s="18">
        <f>X19*S19</f>
        <v>217.5</v>
      </c>
      <c r="AD19" s="47">
        <v>10.5</v>
      </c>
      <c r="AE19" s="7">
        <v>0</v>
      </c>
      <c r="AF19" s="7">
        <v>0</v>
      </c>
      <c r="AG19" s="18">
        <f>AD19+AF19</f>
        <v>10.5</v>
      </c>
      <c r="AH19" s="4"/>
      <c r="AI19" s="7">
        <v>0</v>
      </c>
      <c r="AJ19" s="7">
        <v>0</v>
      </c>
      <c r="AK19" s="7">
        <f>100- ((AI19+AJ19)/(X19*2))*100</f>
        <v>100</v>
      </c>
      <c r="AL19" s="49" t="e">
        <f>#REF!</f>
        <v>#REF!</v>
      </c>
      <c r="AM19" s="49">
        <f>AC19+AD19+AE19+AF19</f>
        <v>228</v>
      </c>
      <c r="AN19" s="49" t="e">
        <f>AL19-AM19</f>
        <v>#REF!</v>
      </c>
      <c r="AO19" s="5"/>
      <c r="AP19" s="7">
        <f>(X19/U19)*100</f>
        <v>48.333333333333336</v>
      </c>
      <c r="AQ19" s="18">
        <f>(AD19/(AC19+AD19))*100</f>
        <v>4.6052631578947363</v>
      </c>
      <c r="AR19" s="7">
        <f>(AG19/AC19)*100</f>
        <v>4.8275862068965516</v>
      </c>
      <c r="AS19" s="2"/>
      <c r="AT19" s="7" t="s">
        <v>52</v>
      </c>
      <c r="AU19" s="7" t="s">
        <v>45</v>
      </c>
      <c r="AV19" s="7" t="s">
        <v>52</v>
      </c>
    </row>
    <row r="20" spans="2:48" ht="16.5" thickBot="1">
      <c r="B20" s="99" t="s">
        <v>72</v>
      </c>
      <c r="C20" s="97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9"/>
      <c r="Q20" s="2"/>
      <c r="R20" s="8"/>
      <c r="S20" s="48"/>
      <c r="T20" s="8"/>
      <c r="U20" s="8"/>
      <c r="V20" s="2"/>
      <c r="W20" s="20"/>
      <c r="X20" s="75"/>
      <c r="Y20" s="21"/>
      <c r="Z20" s="20"/>
      <c r="AA20" s="23"/>
      <c r="AB20" s="5"/>
      <c r="AC20" s="93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8" t="s">
        <v>9</v>
      </c>
      <c r="AQ20" s="8"/>
      <c r="AR20" s="8"/>
      <c r="AS20" s="2"/>
      <c r="AT20" s="8"/>
      <c r="AU20" s="8"/>
      <c r="AV20" s="10"/>
    </row>
    <row r="21" spans="2:48" ht="15.75" thickBot="1"/>
    <row r="22" spans="2:48" ht="15.75">
      <c r="B22" s="98">
        <v>41233</v>
      </c>
      <c r="C22" s="96" t="s">
        <v>0</v>
      </c>
      <c r="D22" s="15">
        <v>8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0</v>
      </c>
      <c r="N22" s="7">
        <v>0.5</v>
      </c>
      <c r="O22" s="2"/>
      <c r="P22" s="17">
        <f>D22-(M22+N22)</f>
        <v>7.5</v>
      </c>
      <c r="Q22" s="2"/>
      <c r="R22" s="7" t="s">
        <v>51</v>
      </c>
      <c r="S22" s="86">
        <v>1.5</v>
      </c>
      <c r="T22" s="7">
        <v>40</v>
      </c>
      <c r="U22" s="18">
        <f>P22*T22</f>
        <v>300</v>
      </c>
      <c r="V22" s="2"/>
      <c r="W22" s="19">
        <v>65</v>
      </c>
      <c r="X22" s="74">
        <v>65</v>
      </c>
      <c r="Y22" s="22"/>
      <c r="Z22" s="19">
        <v>28</v>
      </c>
      <c r="AA22" s="19">
        <v>28</v>
      </c>
      <c r="AB22" s="5"/>
      <c r="AC22" s="18">
        <f>X22*S22</f>
        <v>97.5</v>
      </c>
      <c r="AD22" s="47">
        <v>39.479999999999997</v>
      </c>
      <c r="AE22" s="7">
        <v>0</v>
      </c>
      <c r="AF22" s="7">
        <v>0</v>
      </c>
      <c r="AG22" s="18">
        <f>AD22+AF22</f>
        <v>39.479999999999997</v>
      </c>
      <c r="AH22" s="4"/>
      <c r="AI22" s="7">
        <v>0</v>
      </c>
      <c r="AJ22" s="7">
        <v>0</v>
      </c>
      <c r="AK22" s="7">
        <f>100- ((AI22+AJ22)/(X22*2))*100</f>
        <v>100</v>
      </c>
      <c r="AL22" s="49" t="e">
        <f>#REF!</f>
        <v>#REF!</v>
      </c>
      <c r="AM22" s="49">
        <f>AC22+AD22+AE22+AF22</f>
        <v>136.97999999999999</v>
      </c>
      <c r="AN22" s="49" t="e">
        <f>AL22-AM22</f>
        <v>#REF!</v>
      </c>
      <c r="AO22" s="5"/>
      <c r="AP22" s="7">
        <f>(X22/U22)*100</f>
        <v>21.666666666666668</v>
      </c>
      <c r="AQ22" s="18">
        <f>(AD22/(AC22+AD22))*100</f>
        <v>28.821725799386773</v>
      </c>
      <c r="AR22" s="7">
        <f>(AG22/AC22)*100</f>
        <v>40.492307692307691</v>
      </c>
      <c r="AS22" s="2"/>
      <c r="AT22" s="7" t="s">
        <v>52</v>
      </c>
      <c r="AU22" s="7" t="s">
        <v>45</v>
      </c>
      <c r="AV22" s="7" t="s">
        <v>52</v>
      </c>
    </row>
    <row r="23" spans="2:48" ht="16.5" thickBot="1">
      <c r="B23" s="99" t="s">
        <v>72</v>
      </c>
      <c r="C23" s="97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93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48" ht="15.75" thickBot="1"/>
    <row r="25" spans="2:48" ht="15.75">
      <c r="B25" s="98">
        <v>41234</v>
      </c>
      <c r="C25" s="96" t="s">
        <v>0</v>
      </c>
      <c r="D25" s="15">
        <v>8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0</v>
      </c>
      <c r="N25" s="7">
        <v>0.5</v>
      </c>
      <c r="O25" s="2"/>
      <c r="P25" s="17">
        <f>D25-(M25+N25)</f>
        <v>7.5</v>
      </c>
      <c r="Q25" s="2"/>
      <c r="R25" s="7" t="s">
        <v>51</v>
      </c>
      <c r="S25" s="86">
        <v>1.5</v>
      </c>
      <c r="T25" s="7">
        <v>40</v>
      </c>
      <c r="U25" s="18">
        <f>P25*T25</f>
        <v>300</v>
      </c>
      <c r="V25" s="2"/>
      <c r="W25" s="19">
        <v>147</v>
      </c>
      <c r="X25" s="74">
        <v>147</v>
      </c>
      <c r="Y25" s="22"/>
      <c r="Z25" s="19">
        <v>0</v>
      </c>
      <c r="AA25" s="19">
        <v>0</v>
      </c>
      <c r="AB25" s="5"/>
      <c r="AC25" s="18">
        <f>X25*S25</f>
        <v>220.5</v>
      </c>
      <c r="AD25" s="47">
        <v>0</v>
      </c>
      <c r="AE25" s="7">
        <v>0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 t="e">
        <f>#REF!</f>
        <v>#REF!</v>
      </c>
      <c r="AM25" s="49">
        <f>AC25+AD25+AE25+AF25</f>
        <v>220.5</v>
      </c>
      <c r="AN25" s="49" t="e">
        <f>AL25-AM25</f>
        <v>#REF!</v>
      </c>
      <c r="AO25" s="5"/>
      <c r="AP25" s="7">
        <f>(X25/U25)*100</f>
        <v>49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45</v>
      </c>
      <c r="AV25" s="7" t="s">
        <v>52</v>
      </c>
    </row>
    <row r="26" spans="2:48" ht="16.5" thickBot="1">
      <c r="B26" s="99" t="s">
        <v>72</v>
      </c>
      <c r="C26" s="97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93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48" ht="15.75" thickBot="1"/>
    <row r="28" spans="2:48" ht="15.75">
      <c r="B28" s="98">
        <v>41234</v>
      </c>
      <c r="C28" s="96" t="s">
        <v>73</v>
      </c>
      <c r="D28" s="15">
        <v>7.5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4.5</v>
      </c>
      <c r="N28" s="7">
        <v>0</v>
      </c>
      <c r="O28" s="2"/>
      <c r="P28" s="17">
        <f>D28-(M28+N28)</f>
        <v>3</v>
      </c>
      <c r="Q28" s="2"/>
      <c r="R28" s="7" t="s">
        <v>51</v>
      </c>
      <c r="S28" s="86">
        <v>1.5</v>
      </c>
      <c r="T28" s="7">
        <v>40</v>
      </c>
      <c r="U28" s="18">
        <f>P28*T28</f>
        <v>120</v>
      </c>
      <c r="V28" s="2"/>
      <c r="W28" s="19">
        <v>32</v>
      </c>
      <c r="X28" s="74">
        <v>32</v>
      </c>
      <c r="Y28" s="22"/>
      <c r="Z28" s="19">
        <v>0</v>
      </c>
      <c r="AA28" s="19">
        <v>0</v>
      </c>
      <c r="AB28" s="5"/>
      <c r="AC28" s="18">
        <f>X28*S28</f>
        <v>48</v>
      </c>
      <c r="AD28" s="47">
        <v>3.7</v>
      </c>
      <c r="AE28" s="7">
        <v>0</v>
      </c>
      <c r="AF28" s="7">
        <v>0</v>
      </c>
      <c r="AG28" s="18">
        <f>AD28+AF28</f>
        <v>3.7</v>
      </c>
      <c r="AH28" s="4"/>
      <c r="AI28" s="7">
        <v>0</v>
      </c>
      <c r="AJ28" s="7">
        <v>0</v>
      </c>
      <c r="AK28" s="7">
        <f>100- ((AI28+AJ28)/(X28*2))*100</f>
        <v>100</v>
      </c>
      <c r="AL28" s="49" t="e">
        <f>#REF!</f>
        <v>#REF!</v>
      </c>
      <c r="AM28" s="49">
        <f>AC28+AD28+AE28+AF28</f>
        <v>51.7</v>
      </c>
      <c r="AN28" s="49" t="e">
        <f>AL28-AM28</f>
        <v>#REF!</v>
      </c>
      <c r="AO28" s="5"/>
      <c r="AP28" s="7">
        <f>(X28/U28)*100</f>
        <v>26.666666666666668</v>
      </c>
      <c r="AQ28" s="18">
        <f>(AD28/(AC28+AD28))*100</f>
        <v>7.1566731141199229</v>
      </c>
      <c r="AR28" s="7">
        <f>(AG28/AC28)*100</f>
        <v>7.7083333333333339</v>
      </c>
      <c r="AS28" s="2"/>
      <c r="AT28" s="7" t="s">
        <v>107</v>
      </c>
      <c r="AU28" s="7" t="s">
        <v>45</v>
      </c>
      <c r="AV28" s="7" t="s">
        <v>107</v>
      </c>
    </row>
    <row r="29" spans="2:48" ht="16.5" thickBot="1">
      <c r="B29" s="99"/>
      <c r="C29" s="97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9"/>
      <c r="Q29" s="2"/>
      <c r="R29" s="8"/>
      <c r="S29" s="48"/>
      <c r="T29" s="8"/>
      <c r="U29" s="8"/>
      <c r="V29" s="2"/>
      <c r="W29" s="20"/>
      <c r="X29" s="75"/>
      <c r="Y29" s="21"/>
      <c r="Z29" s="20"/>
      <c r="AA29" s="23"/>
      <c r="AB29" s="5"/>
      <c r="AC29" s="93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8" t="s">
        <v>9</v>
      </c>
      <c r="AQ29" s="8"/>
      <c r="AR29" s="8"/>
      <c r="AS29" s="2"/>
      <c r="AT29" s="8"/>
      <c r="AU29" s="8"/>
      <c r="AV29" s="10"/>
    </row>
  </sheetData>
  <mergeCells count="6">
    <mergeCell ref="I2:AE2"/>
    <mergeCell ref="AT6:AV6"/>
    <mergeCell ref="F7:K7"/>
    <mergeCell ref="M7:N7"/>
    <mergeCell ref="AI7:AK7"/>
    <mergeCell ref="AL7:AN7"/>
  </mergeCells>
  <conditionalFormatting sqref="AT10:AV10">
    <cfRule type="containsText" dxfId="453" priority="13" operator="containsText" text="Si">
      <formula>NOT(ISERROR(SEARCH("Si",AT10)))</formula>
    </cfRule>
    <cfRule type="containsText" dxfId="452" priority="14" operator="containsText" text="No">
      <formula>NOT(ISERROR(SEARCH("No",AT10)))</formula>
    </cfRule>
  </conditionalFormatting>
  <conditionalFormatting sqref="AT13:AV13">
    <cfRule type="containsText" dxfId="451" priority="11" operator="containsText" text="Si">
      <formula>NOT(ISERROR(SEARCH("Si",AT13)))</formula>
    </cfRule>
    <cfRule type="containsText" dxfId="450" priority="12" operator="containsText" text="No">
      <formula>NOT(ISERROR(SEARCH("No",AT13)))</formula>
    </cfRule>
  </conditionalFormatting>
  <conditionalFormatting sqref="AT16:AV16">
    <cfRule type="containsText" dxfId="449" priority="9" operator="containsText" text="Si">
      <formula>NOT(ISERROR(SEARCH("Si",AT16)))</formula>
    </cfRule>
    <cfRule type="containsText" dxfId="448" priority="10" operator="containsText" text="No">
      <formula>NOT(ISERROR(SEARCH("No",AT16)))</formula>
    </cfRule>
  </conditionalFormatting>
  <conditionalFormatting sqref="AT19:AV19">
    <cfRule type="containsText" dxfId="447" priority="7" operator="containsText" text="Si">
      <formula>NOT(ISERROR(SEARCH("Si",AT19)))</formula>
    </cfRule>
    <cfRule type="containsText" dxfId="446" priority="8" operator="containsText" text="No">
      <formula>NOT(ISERROR(SEARCH("No",AT19)))</formula>
    </cfRule>
  </conditionalFormatting>
  <conditionalFormatting sqref="AT22:AV22">
    <cfRule type="containsText" dxfId="445" priority="5" operator="containsText" text="Si">
      <formula>NOT(ISERROR(SEARCH("Si",AT22)))</formula>
    </cfRule>
    <cfRule type="containsText" dxfId="444" priority="6" operator="containsText" text="No">
      <formula>NOT(ISERROR(SEARCH("No",AT22)))</formula>
    </cfRule>
  </conditionalFormatting>
  <conditionalFormatting sqref="AT25:AV25">
    <cfRule type="containsText" dxfId="443" priority="3" operator="containsText" text="Si">
      <formula>NOT(ISERROR(SEARCH("Si",AT25)))</formula>
    </cfRule>
    <cfRule type="containsText" dxfId="442" priority="4" operator="containsText" text="No">
      <formula>NOT(ISERROR(SEARCH("No",AT25)))</formula>
    </cfRule>
  </conditionalFormatting>
  <conditionalFormatting sqref="AT28:AV28">
    <cfRule type="containsText" dxfId="441" priority="1" operator="containsText" text="Si">
      <formula>NOT(ISERROR(SEARCH("Si",AT28)))</formula>
    </cfRule>
    <cfRule type="containsText" dxfId="440" priority="2" operator="containsText" text="No">
      <formula>NOT(ISERROR(SEARCH("No",AT28)))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BC35"/>
  <sheetViews>
    <sheetView topLeftCell="A11" workbookViewId="0">
      <selection activeCell="A7" sqref="A7:XFD2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6" bestFit="1" customWidth="1"/>
    <col min="25" max="25" width="3.5703125" bestFit="1" customWidth="1"/>
    <col min="26" max="26" width="5.28515625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7109375" bestFit="1" customWidth="1"/>
    <col min="34" max="34" width="1.85546875" bestFit="1" customWidth="1"/>
    <col min="35" max="35" width="5" bestFit="1" customWidth="1"/>
    <col min="36" max="36" width="6" customWidth="1"/>
    <col min="37" max="37" width="5" bestFit="1" customWidth="1"/>
    <col min="38" max="38" width="5.42578125" customWidth="1"/>
    <col min="39" max="39" width="4.85546875" customWidth="1"/>
    <col min="40" max="40" width="7.5703125" bestFit="1" customWidth="1"/>
    <col min="41" max="41" width="6.5703125" bestFit="1" customWidth="1"/>
    <col min="42" max="43" width="12" bestFit="1" customWidth="1"/>
    <col min="44" max="44" width="5.28515625" customWidth="1"/>
    <col min="45" max="45" width="6.5703125" bestFit="1" customWidth="1"/>
    <col min="46" max="46" width="8.28515625" bestFit="1" customWidth="1"/>
    <col min="47" max="47" width="5" customWidth="1"/>
    <col min="48" max="48" width="5.7109375" customWidth="1"/>
    <col min="49" max="49" width="5.140625" customWidth="1"/>
    <col min="50" max="50" width="4.7109375" customWidth="1"/>
    <col min="51" max="51" width="5.28515625" customWidth="1"/>
    <col min="52" max="52" width="1" customWidth="1"/>
    <col min="53" max="53" width="5.7109375" bestFit="1" customWidth="1"/>
    <col min="54" max="54" width="5.5703125" customWidth="1"/>
    <col min="55" max="55" width="5.140625" customWidth="1"/>
    <col min="56" max="56" width="5.28515625" customWidth="1"/>
  </cols>
  <sheetData>
    <row r="1" spans="2:48" ht="11.25" customHeight="1"/>
    <row r="2" spans="2:48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48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48" ht="15.75" thickBot="1">
      <c r="AP6" s="40" t="s">
        <v>21</v>
      </c>
      <c r="AT6" s="621" t="s">
        <v>44</v>
      </c>
      <c r="AU6" s="622"/>
      <c r="AV6" s="623"/>
    </row>
    <row r="7" spans="2:48">
      <c r="B7" s="29" t="s">
        <v>32</v>
      </c>
      <c r="C7" s="30" t="s">
        <v>1</v>
      </c>
      <c r="D7" s="31" t="s">
        <v>1</v>
      </c>
      <c r="E7" s="54"/>
      <c r="F7" s="609" t="s">
        <v>12</v>
      </c>
      <c r="G7" s="610"/>
      <c r="H7" s="610"/>
      <c r="I7" s="610"/>
      <c r="J7" s="610"/>
      <c r="K7" s="611"/>
      <c r="L7" s="15"/>
      <c r="M7" s="612" t="s">
        <v>33</v>
      </c>
      <c r="N7" s="613"/>
      <c r="O7" s="15"/>
      <c r="P7" s="50" t="s">
        <v>10</v>
      </c>
      <c r="Q7" s="54"/>
      <c r="R7" s="50" t="s">
        <v>41</v>
      </c>
      <c r="S7" s="84"/>
      <c r="T7" s="50" t="s">
        <v>29</v>
      </c>
      <c r="U7" s="55" t="s">
        <v>14</v>
      </c>
      <c r="V7" s="54" t="s">
        <v>9</v>
      </c>
      <c r="W7" s="78" t="s">
        <v>58</v>
      </c>
      <c r="X7" s="76" t="s">
        <v>14</v>
      </c>
      <c r="Y7" s="56"/>
      <c r="Z7" s="82" t="s">
        <v>55</v>
      </c>
      <c r="AA7" s="7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614" t="s">
        <v>47</v>
      </c>
      <c r="AJ7" s="615"/>
      <c r="AK7" s="616"/>
      <c r="AL7" s="614" t="s">
        <v>39</v>
      </c>
      <c r="AM7" s="615"/>
      <c r="AN7" s="616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116</v>
      </c>
      <c r="O8" s="1"/>
      <c r="P8" s="25" t="s">
        <v>2</v>
      </c>
      <c r="Q8" s="3"/>
      <c r="R8" s="25"/>
      <c r="S8" s="85" t="s">
        <v>34</v>
      </c>
      <c r="T8" s="25" t="s">
        <v>46</v>
      </c>
      <c r="U8" s="41" t="s">
        <v>16</v>
      </c>
      <c r="V8" s="3" t="s">
        <v>9</v>
      </c>
      <c r="W8" s="81" t="s">
        <v>54</v>
      </c>
      <c r="X8" s="77" t="s">
        <v>11</v>
      </c>
      <c r="Y8" s="6"/>
      <c r="Z8" s="83" t="s">
        <v>42</v>
      </c>
      <c r="AA8" s="8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56</v>
      </c>
      <c r="AM8" s="27"/>
      <c r="AN8" s="88"/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 t="s">
        <v>117</v>
      </c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40915</v>
      </c>
      <c r="C10" s="11" t="s">
        <v>0</v>
      </c>
      <c r="D10" s="15">
        <v>8</v>
      </c>
      <c r="E10" s="2"/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3</v>
      </c>
      <c r="L10" s="2"/>
      <c r="M10" s="7">
        <v>0</v>
      </c>
      <c r="N10" s="7">
        <v>1</v>
      </c>
      <c r="O10" s="2"/>
      <c r="P10" s="17">
        <f>D10-(M10+N10)</f>
        <v>7</v>
      </c>
      <c r="Q10" s="2"/>
      <c r="R10" s="7" t="s">
        <v>112</v>
      </c>
      <c r="S10" s="86">
        <v>8</v>
      </c>
      <c r="T10" s="7">
        <v>30</v>
      </c>
      <c r="U10" s="18">
        <f>P10*T10</f>
        <v>210</v>
      </c>
      <c r="V10" s="2"/>
      <c r="W10" s="19">
        <v>252</v>
      </c>
      <c r="X10" s="74">
        <v>252</v>
      </c>
      <c r="Y10" s="22"/>
      <c r="Z10" s="19">
        <v>0</v>
      </c>
      <c r="AA10" s="19">
        <v>0</v>
      </c>
      <c r="AB10" s="5"/>
      <c r="AC10" s="18">
        <f>X10*S10</f>
        <v>2016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 t="e">
        <f>#REF!</f>
        <v>#REF!</v>
      </c>
      <c r="AM10" s="49">
        <f>AC10+AD10+AE10+AF10</f>
        <v>2016</v>
      </c>
      <c r="AN10" s="49" t="e">
        <f>AL10-AM10</f>
        <v>#REF!</v>
      </c>
      <c r="AO10" s="5"/>
      <c r="AP10" s="7">
        <f>(X10/U10)*100</f>
        <v>120</v>
      </c>
      <c r="AQ10" s="18">
        <f>(AD10/(AC10+AD10))*100</f>
        <v>0</v>
      </c>
      <c r="AR10" s="7">
        <f>(AG10/AC10)*100</f>
        <v>0</v>
      </c>
      <c r="AS10" s="2"/>
      <c r="AT10" s="7" t="s">
        <v>107</v>
      </c>
      <c r="AU10" s="7" t="s">
        <v>45</v>
      </c>
      <c r="AV10" s="7" t="s">
        <v>53</v>
      </c>
    </row>
    <row r="11" spans="2:48" ht="16.5" thickBot="1">
      <c r="B11" s="14" t="s">
        <v>72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93" t="s">
        <v>87</v>
      </c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13">
        <v>40915</v>
      </c>
      <c r="C13" s="11" t="s">
        <v>73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4.5</v>
      </c>
      <c r="N13" s="7">
        <v>0</v>
      </c>
      <c r="O13" s="2"/>
      <c r="P13" s="17">
        <f>D13-(M13+N13)</f>
        <v>3</v>
      </c>
      <c r="Q13" s="2"/>
      <c r="R13" s="7" t="s">
        <v>112</v>
      </c>
      <c r="S13" s="86">
        <v>8</v>
      </c>
      <c r="T13" s="7">
        <v>30</v>
      </c>
      <c r="U13" s="18">
        <f>P13*T13</f>
        <v>90</v>
      </c>
      <c r="V13" s="2"/>
      <c r="W13" s="19">
        <v>65</v>
      </c>
      <c r="X13" s="74">
        <v>65</v>
      </c>
      <c r="Y13" s="22"/>
      <c r="Z13" s="19">
        <v>0</v>
      </c>
      <c r="AA13" s="19">
        <v>0</v>
      </c>
      <c r="AB13" s="5"/>
      <c r="AC13" s="18">
        <f>X13*S13</f>
        <v>520</v>
      </c>
      <c r="AD13" s="47">
        <v>0</v>
      </c>
      <c r="AE13" s="7">
        <v>0</v>
      </c>
      <c r="AF13" s="7">
        <v>0</v>
      </c>
      <c r="AG13" s="18">
        <f>AD13+AF13</f>
        <v>0</v>
      </c>
      <c r="AH13" s="4"/>
      <c r="AI13" s="7">
        <v>0</v>
      </c>
      <c r="AJ13" s="7">
        <v>0</v>
      </c>
      <c r="AK13" s="7">
        <f>100- ((AI13+AJ13)/(X13*2))*100</f>
        <v>100</v>
      </c>
      <c r="AL13" s="49" t="e">
        <f>#REF!</f>
        <v>#REF!</v>
      </c>
      <c r="AM13" s="49">
        <f>AC13+AD13+AE13+AF13</f>
        <v>520</v>
      </c>
      <c r="AN13" s="49" t="e">
        <f>AL13-AM13</f>
        <v>#REF!</v>
      </c>
      <c r="AO13" s="5"/>
      <c r="AP13" s="7">
        <f>(X13/U13)*100</f>
        <v>72.222222222222214</v>
      </c>
      <c r="AQ13" s="18">
        <f>(AD13/(AC13+AD13))*100</f>
        <v>0</v>
      </c>
      <c r="AR13" s="7">
        <f>(AG13/AC13)*100</f>
        <v>0</v>
      </c>
      <c r="AS13" s="2"/>
      <c r="AT13" s="7" t="s">
        <v>115</v>
      </c>
      <c r="AU13" s="7" t="s">
        <v>45</v>
      </c>
      <c r="AV13" s="7" t="s">
        <v>53</v>
      </c>
    </row>
    <row r="14" spans="2:48" ht="16.5" thickBot="1">
      <c r="B14" s="14" t="s">
        <v>114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93" t="s">
        <v>87</v>
      </c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/>
    <row r="16" spans="2:48" ht="15.75">
      <c r="B16" s="13">
        <v>41282</v>
      </c>
      <c r="C16" s="11" t="s">
        <v>0</v>
      </c>
      <c r="D16" s="15">
        <v>8</v>
      </c>
      <c r="E16" s="2"/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3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59</v>
      </c>
      <c r="S16" s="86">
        <v>2</v>
      </c>
      <c r="T16" s="7">
        <v>40</v>
      </c>
      <c r="U16" s="18">
        <f>P16*T16</f>
        <v>320</v>
      </c>
      <c r="V16" s="2"/>
      <c r="W16" s="19">
        <v>235</v>
      </c>
      <c r="X16" s="74">
        <v>235</v>
      </c>
      <c r="Y16" s="22"/>
      <c r="Z16" s="19">
        <v>0</v>
      </c>
      <c r="AA16" s="19">
        <v>0</v>
      </c>
      <c r="AB16" s="5"/>
      <c r="AC16" s="18">
        <f>X16*S16</f>
        <v>470</v>
      </c>
      <c r="AD16" s="47">
        <v>0</v>
      </c>
      <c r="AE16" s="7">
        <v>4.2300000000000004</v>
      </c>
      <c r="AF16" s="7">
        <v>0</v>
      </c>
      <c r="AG16" s="18">
        <f>AD16+AF16</f>
        <v>0</v>
      </c>
      <c r="AH16" s="4"/>
      <c r="AI16" s="7">
        <v>0</v>
      </c>
      <c r="AJ16" s="7">
        <v>0</v>
      </c>
      <c r="AK16" s="7">
        <f>100- ((AI16+AJ16)/(X16*2))*100</f>
        <v>100</v>
      </c>
      <c r="AL16" s="49" t="e">
        <f>#REF!</f>
        <v>#REF!</v>
      </c>
      <c r="AM16" s="49">
        <f>AC16+AD16+AE16+AF16</f>
        <v>474.23</v>
      </c>
      <c r="AN16" s="49" t="e">
        <f>AL16-AM16</f>
        <v>#REF!</v>
      </c>
      <c r="AO16" s="5"/>
      <c r="AP16" s="7">
        <f>(X16/U16)*100</f>
        <v>73.4375</v>
      </c>
      <c r="AQ16" s="18">
        <f>(AD16/(AC16+AD16))*100</f>
        <v>0</v>
      </c>
      <c r="AR16" s="7">
        <f>(AG16/AC16)*100</f>
        <v>0</v>
      </c>
      <c r="AS16" s="2"/>
      <c r="AT16" s="7" t="s">
        <v>107</v>
      </c>
      <c r="AU16" s="7" t="s">
        <v>45</v>
      </c>
      <c r="AV16" s="7" t="s">
        <v>53</v>
      </c>
    </row>
    <row r="17" spans="2:55" ht="16.5" thickBot="1">
      <c r="B17" s="14" t="s">
        <v>72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93" t="s">
        <v>87</v>
      </c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55" ht="15.75" thickBot="1"/>
    <row r="19" spans="2:55" ht="15.75">
      <c r="B19" s="13">
        <v>41282</v>
      </c>
      <c r="C19" s="11" t="s">
        <v>73</v>
      </c>
      <c r="D19" s="15">
        <v>7.5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4.5</v>
      </c>
      <c r="N19" s="7">
        <v>1</v>
      </c>
      <c r="O19" s="2"/>
      <c r="P19" s="17">
        <f>D19-(M19+N19)</f>
        <v>2</v>
      </c>
      <c r="Q19" s="2"/>
      <c r="R19" s="7" t="s">
        <v>59</v>
      </c>
      <c r="S19" s="86">
        <v>2</v>
      </c>
      <c r="T19" s="7">
        <v>40</v>
      </c>
      <c r="U19" s="18">
        <f>P19*T19</f>
        <v>80</v>
      </c>
      <c r="V19" s="2"/>
      <c r="W19" s="19">
        <v>69</v>
      </c>
      <c r="X19" s="74">
        <v>69</v>
      </c>
      <c r="Y19" s="22"/>
      <c r="Z19" s="19">
        <v>0</v>
      </c>
      <c r="AA19" s="19">
        <v>0</v>
      </c>
      <c r="AB19" s="5"/>
      <c r="AC19" s="18">
        <f>X19*S19</f>
        <v>138</v>
      </c>
      <c r="AD19" s="47">
        <v>0</v>
      </c>
      <c r="AE19" s="7">
        <v>1.242</v>
      </c>
      <c r="AF19" s="7">
        <v>0</v>
      </c>
      <c r="AG19" s="18">
        <f>AD19+AF19</f>
        <v>0</v>
      </c>
      <c r="AH19" s="4"/>
      <c r="AI19" s="7">
        <v>0</v>
      </c>
      <c r="AJ19" s="7">
        <v>0</v>
      </c>
      <c r="AK19" s="7">
        <f>100- ((AI19+AJ19)/(X19*2))*100</f>
        <v>100</v>
      </c>
      <c r="AL19" s="49" t="e">
        <f>#REF!</f>
        <v>#REF!</v>
      </c>
      <c r="AM19" s="49">
        <f>AC19+AD19+AE19+AF19</f>
        <v>139.24199999999999</v>
      </c>
      <c r="AN19" s="49" t="e">
        <f>AL19-AM19</f>
        <v>#REF!</v>
      </c>
      <c r="AO19" s="5"/>
      <c r="AP19" s="7">
        <f>(X19/U19)*100</f>
        <v>86.25</v>
      </c>
      <c r="AQ19" s="18">
        <f>(AD19/(AC19+AD19))*100</f>
        <v>0</v>
      </c>
      <c r="AR19" s="7">
        <f>(AG19/AC19)*100</f>
        <v>0</v>
      </c>
      <c r="AS19" s="2"/>
      <c r="AT19" s="7" t="s">
        <v>115</v>
      </c>
      <c r="AU19" s="7" t="s">
        <v>45</v>
      </c>
      <c r="AV19" s="7" t="s">
        <v>53</v>
      </c>
    </row>
    <row r="20" spans="2:55" ht="16.5" thickBot="1">
      <c r="B20" s="14" t="s">
        <v>114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9"/>
      <c r="Q20" s="2"/>
      <c r="R20" s="8"/>
      <c r="S20" s="48"/>
      <c r="T20" s="8"/>
      <c r="U20" s="8"/>
      <c r="V20" s="2"/>
      <c r="W20" s="20"/>
      <c r="X20" s="75"/>
      <c r="Y20" s="21"/>
      <c r="Z20" s="20"/>
      <c r="AA20" s="23"/>
      <c r="AB20" s="5"/>
      <c r="AC20" s="93" t="s">
        <v>87</v>
      </c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8" t="s">
        <v>9</v>
      </c>
      <c r="AQ20" s="8"/>
      <c r="AR20" s="8"/>
      <c r="AS20" s="2"/>
      <c r="AT20" s="8"/>
      <c r="AU20" s="8"/>
      <c r="AV20" s="10"/>
    </row>
    <row r="21" spans="2:55" ht="15.75" thickBot="1"/>
    <row r="22" spans="2:55" ht="15.75">
      <c r="B22" s="13">
        <v>41283</v>
      </c>
      <c r="C22" s="11" t="s">
        <v>0</v>
      </c>
      <c r="D22" s="15">
        <v>8</v>
      </c>
      <c r="E22" s="2"/>
      <c r="F22" s="7">
        <v>0</v>
      </c>
      <c r="G22" s="7">
        <v>0</v>
      </c>
      <c r="H22" s="7">
        <v>3</v>
      </c>
      <c r="I22" s="7">
        <v>0</v>
      </c>
      <c r="J22" s="7">
        <v>0</v>
      </c>
      <c r="K22" s="7">
        <f>SUM(F22:J22)</f>
        <v>3</v>
      </c>
      <c r="L22" s="2"/>
      <c r="M22" s="7">
        <v>0</v>
      </c>
      <c r="N22" s="7">
        <v>0</v>
      </c>
      <c r="O22" s="2"/>
      <c r="P22" s="17">
        <f>D22-(M22+N22)</f>
        <v>8</v>
      </c>
      <c r="Q22" s="2"/>
      <c r="R22" s="7" t="s">
        <v>59</v>
      </c>
      <c r="S22" s="86">
        <v>2</v>
      </c>
      <c r="T22" s="7">
        <v>40</v>
      </c>
      <c r="U22" s="18">
        <f>P22*T22</f>
        <v>320</v>
      </c>
      <c r="V22" s="2"/>
      <c r="W22" s="19">
        <v>210</v>
      </c>
      <c r="X22" s="74">
        <v>210</v>
      </c>
      <c r="Y22" s="22"/>
      <c r="Z22" s="19">
        <v>30</v>
      </c>
      <c r="AA22" s="19">
        <v>30</v>
      </c>
      <c r="AB22" s="5"/>
      <c r="AC22" s="18">
        <f>X22*S22</f>
        <v>420</v>
      </c>
      <c r="AD22" s="47">
        <v>54</v>
      </c>
      <c r="AE22" s="7">
        <v>2</v>
      </c>
      <c r="AF22" s="7">
        <v>0</v>
      </c>
      <c r="AG22" s="18">
        <f>AD22+AF22</f>
        <v>54</v>
      </c>
      <c r="AH22" s="4"/>
      <c r="AI22" s="7">
        <v>0</v>
      </c>
      <c r="AJ22" s="7">
        <v>0</v>
      </c>
      <c r="AK22" s="7">
        <f>100- ((AI22+AJ22)/(X22*2))*100</f>
        <v>100</v>
      </c>
      <c r="AL22" s="49" t="e">
        <f>#REF!</f>
        <v>#REF!</v>
      </c>
      <c r="AM22" s="49">
        <f>AC22+AD22+AE22+AF22</f>
        <v>476</v>
      </c>
      <c r="AN22" s="49" t="e">
        <f>AL22-AM22</f>
        <v>#REF!</v>
      </c>
      <c r="AO22" s="5"/>
      <c r="AP22" s="7">
        <f>(X22/U22)*100</f>
        <v>65.625</v>
      </c>
      <c r="AQ22" s="18">
        <f>(AD22/(AC22+AD22))*100</f>
        <v>11.39240506329114</v>
      </c>
      <c r="AR22" s="7">
        <f>(AG22/AC22)*100</f>
        <v>12.857142857142856</v>
      </c>
      <c r="AS22" s="2"/>
      <c r="AT22" s="7" t="s">
        <v>107</v>
      </c>
      <c r="AU22" s="7" t="s">
        <v>45</v>
      </c>
      <c r="AV22" s="7" t="s">
        <v>53</v>
      </c>
    </row>
    <row r="23" spans="2:55" ht="16.5" thickBot="1">
      <c r="B23" s="14" t="s">
        <v>72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93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55" ht="15.75" thickBot="1"/>
    <row r="25" spans="2:55" ht="15.75">
      <c r="B25" s="13">
        <v>41283</v>
      </c>
      <c r="C25" s="11" t="s">
        <v>73</v>
      </c>
      <c r="D25" s="15">
        <v>7.5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4.5</v>
      </c>
      <c r="N25" s="7">
        <v>0</v>
      </c>
      <c r="O25" s="2"/>
      <c r="P25" s="17">
        <f>D25-(M25+N25)</f>
        <v>3</v>
      </c>
      <c r="Q25" s="2"/>
      <c r="R25" s="7" t="s">
        <v>59</v>
      </c>
      <c r="S25" s="86">
        <v>2</v>
      </c>
      <c r="T25" s="7">
        <v>40</v>
      </c>
      <c r="U25" s="18">
        <f>P25*T25</f>
        <v>120</v>
      </c>
      <c r="V25" s="2"/>
      <c r="W25" s="19">
        <v>120</v>
      </c>
      <c r="X25" s="74">
        <v>120</v>
      </c>
      <c r="Y25" s="22"/>
      <c r="Z25" s="19">
        <v>0</v>
      </c>
      <c r="AA25" s="19">
        <v>0</v>
      </c>
      <c r="AB25" s="5"/>
      <c r="AC25" s="18">
        <f>X25*S25</f>
        <v>240</v>
      </c>
      <c r="AD25" s="47">
        <v>0</v>
      </c>
      <c r="AE25" s="7">
        <v>2.16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 t="e">
        <f>#REF!</f>
        <v>#REF!</v>
      </c>
      <c r="AM25" s="49">
        <f>AC25+AD25+AE25+AF25</f>
        <v>242.16</v>
      </c>
      <c r="AN25" s="49" t="e">
        <f>AL25-AM25</f>
        <v>#REF!</v>
      </c>
      <c r="AO25" s="5"/>
      <c r="AP25" s="7">
        <f>(X25/U25)*100</f>
        <v>100</v>
      </c>
      <c r="AQ25" s="18">
        <f>(AD25/(AC25+AD25))*100</f>
        <v>0</v>
      </c>
      <c r="AR25" s="7">
        <f>(AG25/AC25)*100</f>
        <v>0</v>
      </c>
      <c r="AS25" s="2"/>
      <c r="AT25" s="7" t="s">
        <v>115</v>
      </c>
      <c r="AU25" s="7" t="s">
        <v>45</v>
      </c>
      <c r="AV25" s="7" t="s">
        <v>53</v>
      </c>
    </row>
    <row r="26" spans="2:55" ht="16.5" thickBot="1">
      <c r="B26" s="14" t="s">
        <v>114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93" t="s">
        <v>87</v>
      </c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55" ht="15.75" thickBot="1"/>
    <row r="28" spans="2:55" ht="15.75">
      <c r="B28" s="13">
        <v>41284</v>
      </c>
      <c r="C28" s="11" t="s">
        <v>0</v>
      </c>
      <c r="D28" s="15">
        <v>8</v>
      </c>
      <c r="E28" s="2"/>
      <c r="F28" s="7">
        <v>0</v>
      </c>
      <c r="G28" s="7">
        <v>0</v>
      </c>
      <c r="H28" s="7">
        <v>3</v>
      </c>
      <c r="I28" s="7">
        <v>0</v>
      </c>
      <c r="J28" s="7">
        <v>0</v>
      </c>
      <c r="K28" s="7">
        <f>SUM(F28:J28)</f>
        <v>3</v>
      </c>
      <c r="L28" s="2"/>
      <c r="M28" s="7">
        <v>0</v>
      </c>
      <c r="N28" s="7">
        <v>0</v>
      </c>
      <c r="O28" s="2"/>
      <c r="P28" s="17">
        <f>D28-(M28+N28)</f>
        <v>8</v>
      </c>
      <c r="Q28" s="2"/>
      <c r="R28" s="7" t="s">
        <v>59</v>
      </c>
      <c r="S28" s="86">
        <v>2</v>
      </c>
      <c r="T28" s="7">
        <v>40</v>
      </c>
      <c r="U28" s="18">
        <f>P28*T28</f>
        <v>320</v>
      </c>
      <c r="V28" s="2"/>
      <c r="W28" s="19">
        <v>60</v>
      </c>
      <c r="X28" s="74">
        <v>60</v>
      </c>
      <c r="Y28" s="22"/>
      <c r="Z28" s="19">
        <v>30</v>
      </c>
      <c r="AA28" s="19">
        <v>30</v>
      </c>
      <c r="AB28" s="5"/>
      <c r="AC28" s="18">
        <f>X28*S28</f>
        <v>120</v>
      </c>
      <c r="AD28" s="47">
        <v>54</v>
      </c>
      <c r="AE28" s="7">
        <v>2</v>
      </c>
      <c r="AF28" s="7">
        <v>0</v>
      </c>
      <c r="AG28" s="18">
        <f>AD28+AF28</f>
        <v>54</v>
      </c>
      <c r="AH28" s="4"/>
      <c r="AI28" s="7">
        <v>0</v>
      </c>
      <c r="AJ28" s="7">
        <v>0</v>
      </c>
      <c r="AK28" s="7">
        <f>100- ((AI28+AJ28)/(X28*2))*100</f>
        <v>100</v>
      </c>
      <c r="AL28" s="49" t="e">
        <f>#REF!</f>
        <v>#REF!</v>
      </c>
      <c r="AM28" s="49">
        <f>AC28+AD28+AE28+AF28</f>
        <v>176</v>
      </c>
      <c r="AN28" s="49" t="e">
        <f>AL28-AM28</f>
        <v>#REF!</v>
      </c>
      <c r="AO28" s="5"/>
      <c r="AP28" s="7">
        <f>(X28/U28)*100</f>
        <v>18.75</v>
      </c>
      <c r="AQ28" s="18">
        <f>(AD28/(AC28+AD28))*100</f>
        <v>31.03448275862069</v>
      </c>
      <c r="AR28" s="7">
        <f>(AG28/AC28)*100</f>
        <v>45</v>
      </c>
      <c r="AS28" s="2"/>
      <c r="AT28" s="7" t="s">
        <v>107</v>
      </c>
      <c r="AU28" s="7" t="s">
        <v>45</v>
      </c>
      <c r="AV28" s="7" t="s">
        <v>53</v>
      </c>
    </row>
    <row r="29" spans="2:55" ht="16.5" thickBot="1">
      <c r="B29" s="14" t="s">
        <v>72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9"/>
      <c r="Q29" s="2"/>
      <c r="R29" s="8"/>
      <c r="S29" s="48"/>
      <c r="T29" s="8"/>
      <c r="U29" s="8"/>
      <c r="V29" s="2"/>
      <c r="W29" s="20"/>
      <c r="X29" s="75"/>
      <c r="Y29" s="21"/>
      <c r="Z29" s="20"/>
      <c r="AA29" s="23"/>
      <c r="AB29" s="5"/>
      <c r="AC29" s="93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8" t="s">
        <v>9</v>
      </c>
      <c r="AQ29" s="8"/>
      <c r="AR29" s="8"/>
      <c r="AS29" s="2"/>
      <c r="AT29" s="8"/>
      <c r="AU29" s="8"/>
      <c r="AV29" s="10"/>
    </row>
    <row r="30" spans="2:55" ht="15.75" thickBot="1"/>
    <row r="31" spans="2:55">
      <c r="B31" s="29" t="s">
        <v>32</v>
      </c>
      <c r="C31" s="30" t="s">
        <v>1</v>
      </c>
      <c r="D31" s="31" t="s">
        <v>1</v>
      </c>
      <c r="E31" s="54"/>
      <c r="F31" s="609" t="s">
        <v>12</v>
      </c>
      <c r="G31" s="610"/>
      <c r="H31" s="610"/>
      <c r="I31" s="610"/>
      <c r="J31" s="610"/>
      <c r="K31" s="611"/>
      <c r="L31" s="15"/>
      <c r="M31" s="612" t="s">
        <v>33</v>
      </c>
      <c r="N31" s="613"/>
      <c r="O31" s="15"/>
      <c r="P31" s="50" t="s">
        <v>10</v>
      </c>
      <c r="Q31" s="54"/>
      <c r="R31" s="50" t="s">
        <v>122</v>
      </c>
      <c r="S31" s="609" t="s">
        <v>123</v>
      </c>
      <c r="T31" s="610"/>
      <c r="U31" s="611"/>
      <c r="V31" s="50" t="s">
        <v>29</v>
      </c>
      <c r="W31" s="55" t="s">
        <v>14</v>
      </c>
      <c r="X31" s="54" t="s">
        <v>9</v>
      </c>
      <c r="Y31" s="629" t="s">
        <v>124</v>
      </c>
      <c r="Z31" s="630"/>
      <c r="AA31" s="630"/>
      <c r="AB31" s="630"/>
      <c r="AC31" s="100" t="s">
        <v>14</v>
      </c>
      <c r="AD31" s="56"/>
      <c r="AE31" s="631" t="s">
        <v>41</v>
      </c>
      <c r="AF31" s="632"/>
      <c r="AG31" s="632"/>
      <c r="AH31" s="101"/>
      <c r="AI31" s="54"/>
      <c r="AJ31" s="57" t="s">
        <v>38</v>
      </c>
      <c r="AK31" s="58"/>
      <c r="AL31" s="59"/>
      <c r="AM31" s="60"/>
      <c r="AN31" s="50" t="s">
        <v>11</v>
      </c>
      <c r="AO31" s="54"/>
      <c r="AP31" s="614" t="s">
        <v>47</v>
      </c>
      <c r="AQ31" s="615"/>
      <c r="AR31" s="616"/>
      <c r="AS31" s="614" t="s">
        <v>39</v>
      </c>
      <c r="AT31" s="615"/>
      <c r="AU31" s="616"/>
      <c r="AV31" s="102" t="s">
        <v>22</v>
      </c>
      <c r="AW31" s="55" t="s">
        <v>22</v>
      </c>
      <c r="AX31" s="50" t="s">
        <v>20</v>
      </c>
      <c r="AY31" s="50" t="s">
        <v>20</v>
      </c>
      <c r="AZ31" s="54"/>
      <c r="BA31" s="15" t="s">
        <v>22</v>
      </c>
      <c r="BB31" s="15" t="s">
        <v>9</v>
      </c>
      <c r="BC31" s="61" t="s">
        <v>9</v>
      </c>
    </row>
    <row r="32" spans="2:55" ht="15.75" thickBot="1">
      <c r="B32" s="32" t="s">
        <v>9</v>
      </c>
      <c r="C32" s="25" t="s">
        <v>9</v>
      </c>
      <c r="D32" s="33" t="s">
        <v>10</v>
      </c>
      <c r="E32" s="3"/>
      <c r="F32" s="37" t="s">
        <v>3</v>
      </c>
      <c r="G32" s="37" t="s">
        <v>4</v>
      </c>
      <c r="H32" s="37" t="s">
        <v>5</v>
      </c>
      <c r="I32" s="37" t="s">
        <v>6</v>
      </c>
      <c r="J32" s="37" t="s">
        <v>8</v>
      </c>
      <c r="K32" s="37" t="s">
        <v>11</v>
      </c>
      <c r="L32" s="2"/>
      <c r="M32" s="38" t="s">
        <v>10</v>
      </c>
      <c r="N32" s="39" t="s">
        <v>116</v>
      </c>
      <c r="O32" s="1"/>
      <c r="P32" s="25" t="s">
        <v>2</v>
      </c>
      <c r="Q32" s="3"/>
      <c r="R32" s="25" t="s">
        <v>125</v>
      </c>
      <c r="S32" s="28" t="s">
        <v>126</v>
      </c>
      <c r="T32" s="25" t="s">
        <v>127</v>
      </c>
      <c r="U32" s="25" t="s">
        <v>34</v>
      </c>
      <c r="V32" s="25" t="s">
        <v>46</v>
      </c>
      <c r="W32" s="41" t="s">
        <v>16</v>
      </c>
      <c r="X32" s="3" t="s">
        <v>9</v>
      </c>
      <c r="Y32" s="624" t="s">
        <v>128</v>
      </c>
      <c r="Z32" s="625"/>
      <c r="AA32" s="625"/>
      <c r="AB32" s="626"/>
      <c r="AC32" s="103" t="s">
        <v>11</v>
      </c>
      <c r="AD32" s="6"/>
      <c r="AE32" s="627" t="s">
        <v>42</v>
      </c>
      <c r="AF32" s="628"/>
      <c r="AG32" s="628"/>
      <c r="AH32" s="104"/>
      <c r="AI32" s="3"/>
      <c r="AJ32" s="24" t="s">
        <v>23</v>
      </c>
      <c r="AK32" s="46" t="s">
        <v>18</v>
      </c>
      <c r="AL32" s="24" t="s">
        <v>25</v>
      </c>
      <c r="AM32" s="24" t="s">
        <v>26</v>
      </c>
      <c r="AN32" s="25" t="s">
        <v>30</v>
      </c>
      <c r="AO32" s="16"/>
      <c r="AP32" s="26"/>
      <c r="AQ32" s="27"/>
      <c r="AR32" s="28"/>
      <c r="AS32" s="26" t="s">
        <v>130</v>
      </c>
      <c r="AT32" s="105" t="s">
        <v>131</v>
      </c>
      <c r="AU32" s="28"/>
      <c r="AV32" s="106" t="s">
        <v>14</v>
      </c>
      <c r="AW32" s="41" t="s">
        <v>14</v>
      </c>
      <c r="AX32" s="25" t="s">
        <v>27</v>
      </c>
      <c r="AY32" s="25" t="s">
        <v>28</v>
      </c>
      <c r="AZ32" s="3"/>
      <c r="BA32" s="2" t="s">
        <v>14</v>
      </c>
      <c r="BB32" s="2" t="s">
        <v>27</v>
      </c>
      <c r="BC32" s="62" t="s">
        <v>28</v>
      </c>
    </row>
    <row r="33" spans="2:55" ht="15.75" thickBot="1">
      <c r="B33" s="34"/>
      <c r="C33" s="35"/>
      <c r="D33" s="36" t="s">
        <v>9</v>
      </c>
      <c r="E33" s="52"/>
      <c r="F33" s="63"/>
      <c r="G33" s="63"/>
      <c r="H33" s="63"/>
      <c r="I33" s="63" t="s">
        <v>7</v>
      </c>
      <c r="J33" s="63"/>
      <c r="K33" s="63"/>
      <c r="L33" s="12"/>
      <c r="M33" s="51" t="s">
        <v>15</v>
      </c>
      <c r="N33" s="63" t="s">
        <v>132</v>
      </c>
      <c r="O33" s="12"/>
      <c r="P33" s="35" t="s">
        <v>9</v>
      </c>
      <c r="Q33" s="52"/>
      <c r="R33" s="35"/>
      <c r="S33" s="107"/>
      <c r="T33" s="35"/>
      <c r="U33" s="35"/>
      <c r="V33" s="35" t="s">
        <v>13</v>
      </c>
      <c r="W33" s="64" t="s">
        <v>17</v>
      </c>
      <c r="X33" s="52"/>
      <c r="Y33" s="108" t="s">
        <v>126</v>
      </c>
      <c r="Z33" s="108" t="s">
        <v>127</v>
      </c>
      <c r="AA33" s="109" t="s">
        <v>133</v>
      </c>
      <c r="AB33" s="42" t="s">
        <v>19</v>
      </c>
      <c r="AC33" s="65"/>
      <c r="AD33" s="52"/>
      <c r="AE33" s="110" t="s">
        <v>126</v>
      </c>
      <c r="AF33" s="111" t="s">
        <v>127</v>
      </c>
      <c r="AG33" s="101" t="s">
        <v>43</v>
      </c>
      <c r="AH33" s="44"/>
      <c r="AI33" s="66"/>
      <c r="AJ33" s="35" t="s">
        <v>24</v>
      </c>
      <c r="AK33" s="67" t="s">
        <v>24</v>
      </c>
      <c r="AL33" s="35" t="s">
        <v>24</v>
      </c>
      <c r="AM33" s="35" t="s">
        <v>24</v>
      </c>
      <c r="AN33" s="35" t="s">
        <v>24</v>
      </c>
      <c r="AO33" s="52"/>
      <c r="AP33" s="68" t="s">
        <v>49</v>
      </c>
      <c r="AQ33" s="69" t="s">
        <v>48</v>
      </c>
      <c r="AR33" s="70" t="s">
        <v>50</v>
      </c>
      <c r="AS33" s="71" t="s">
        <v>36</v>
      </c>
      <c r="AT33" s="69" t="s">
        <v>35</v>
      </c>
      <c r="AU33" s="70" t="s">
        <v>37</v>
      </c>
      <c r="AV33" s="112" t="s">
        <v>20</v>
      </c>
      <c r="AW33" s="64" t="s">
        <v>20</v>
      </c>
      <c r="AX33" s="35"/>
      <c r="AY33" s="35"/>
      <c r="AZ33" s="52"/>
      <c r="BA33" s="72">
        <v>1</v>
      </c>
      <c r="BB33" s="73">
        <v>0</v>
      </c>
      <c r="BC33" s="53" t="s">
        <v>31</v>
      </c>
    </row>
    <row r="34" spans="2:55" ht="16.5" thickBot="1">
      <c r="B34" s="13">
        <v>41288</v>
      </c>
      <c r="C34" s="11" t="s">
        <v>0</v>
      </c>
      <c r="D34" s="15">
        <v>8</v>
      </c>
      <c r="E34" s="2"/>
      <c r="F34" s="7">
        <v>0.16</v>
      </c>
      <c r="G34" s="7">
        <v>0.33</v>
      </c>
      <c r="H34" s="7">
        <v>0</v>
      </c>
      <c r="I34" s="7">
        <v>0</v>
      </c>
      <c r="J34" s="7">
        <v>0</v>
      </c>
      <c r="K34" s="7">
        <f>SUM(F34:J34)</f>
        <v>0.49</v>
      </c>
      <c r="L34" s="4"/>
      <c r="M34" s="113">
        <v>0</v>
      </c>
      <c r="N34" s="15">
        <v>0</v>
      </c>
      <c r="O34" s="4"/>
      <c r="P34" s="114">
        <f>D34-F34-G34-M34-N34</f>
        <v>7.51</v>
      </c>
      <c r="Q34" s="4"/>
      <c r="R34" s="7" t="s">
        <v>121</v>
      </c>
      <c r="S34" s="115">
        <v>0.32400000000000001</v>
      </c>
      <c r="T34" s="115">
        <v>0.32200000000000001</v>
      </c>
      <c r="U34" s="115">
        <f>S34+T34</f>
        <v>0.64600000000000002</v>
      </c>
      <c r="V34" s="116">
        <v>70</v>
      </c>
      <c r="W34" s="50">
        <f>P34*V34</f>
        <v>525.69999999999993</v>
      </c>
      <c r="X34" s="4"/>
      <c r="Y34" s="117">
        <v>180</v>
      </c>
      <c r="Z34" s="118">
        <v>180</v>
      </c>
      <c r="AA34" s="118">
        <v>0</v>
      </c>
      <c r="AB34" s="118"/>
      <c r="AC34" s="119">
        <v>180</v>
      </c>
      <c r="AD34" s="120"/>
      <c r="AE34" s="117">
        <v>27</v>
      </c>
      <c r="AF34" s="118">
        <v>27</v>
      </c>
      <c r="AG34" s="118">
        <v>27</v>
      </c>
      <c r="AH34" s="118">
        <v>7</v>
      </c>
      <c r="AI34" s="3"/>
      <c r="AJ34" s="29">
        <f>AC34*U34</f>
        <v>116.28</v>
      </c>
      <c r="AK34" s="121">
        <v>2</v>
      </c>
      <c r="AL34" s="15">
        <v>1.4</v>
      </c>
      <c r="AM34" s="15">
        <v>0</v>
      </c>
      <c r="AN34" s="50">
        <f>AK34+AM34</f>
        <v>2</v>
      </c>
      <c r="AO34" s="122" t="e">
        <f>#REF!</f>
        <v>#REF!</v>
      </c>
      <c r="AP34" s="7">
        <v>0</v>
      </c>
      <c r="AQ34" s="7">
        <v>10</v>
      </c>
      <c r="AR34" s="123">
        <f>100- ((AP34+AQ34)/(AC34*2))*100</f>
        <v>97.222222222222229</v>
      </c>
      <c r="AS34" s="124">
        <v>680</v>
      </c>
      <c r="AT34" s="125">
        <f>AJ34+AK34+AL34+AM34</f>
        <v>119.68</v>
      </c>
      <c r="AU34" s="125">
        <f>AS34-AT34</f>
        <v>560.31999999999994</v>
      </c>
      <c r="AV34" s="29">
        <f>(AC34/W34)*100</f>
        <v>34.240060871219328</v>
      </c>
      <c r="AW34" s="15" t="s">
        <v>134</v>
      </c>
      <c r="AX34" s="50">
        <f>(AK34/(AJ34+AK34))*100</f>
        <v>1.6909029421711192</v>
      </c>
      <c r="AY34" s="15">
        <f>(AN34/AJ34)*100</f>
        <v>1.7199862401100792</v>
      </c>
      <c r="AZ34" s="4"/>
      <c r="BA34" s="113" t="s">
        <v>135</v>
      </c>
      <c r="BB34" s="15" t="s">
        <v>52</v>
      </c>
      <c r="BC34" s="15" t="s">
        <v>52</v>
      </c>
    </row>
    <row r="35" spans="2:55" ht="16.5" thickBot="1">
      <c r="B35" s="14" t="s">
        <v>86</v>
      </c>
      <c r="C35" s="12"/>
      <c r="D35" s="12"/>
      <c r="E35" s="2"/>
      <c r="F35" s="8"/>
      <c r="G35" s="8"/>
      <c r="H35" s="8"/>
      <c r="I35" s="8"/>
      <c r="J35" s="8"/>
      <c r="K35" s="8"/>
      <c r="L35" s="4"/>
      <c r="M35" s="127"/>
      <c r="N35" s="126"/>
      <c r="O35" s="4"/>
      <c r="P35" s="128"/>
      <c r="Q35" s="4"/>
      <c r="R35" s="127"/>
      <c r="S35" s="129"/>
      <c r="T35" s="129"/>
      <c r="U35" s="129"/>
      <c r="V35" s="130"/>
      <c r="W35" s="130"/>
      <c r="X35" s="131"/>
      <c r="Y35" s="132"/>
      <c r="Z35" s="133"/>
      <c r="AA35" s="133"/>
      <c r="AB35" s="133"/>
      <c r="AC35" s="134"/>
      <c r="AD35" s="135"/>
      <c r="AE35" s="132"/>
      <c r="AF35" s="133"/>
      <c r="AG35" s="133"/>
      <c r="AH35" s="133"/>
      <c r="AI35" s="16"/>
      <c r="AJ35" s="136"/>
      <c r="AK35" s="137"/>
      <c r="AL35" s="130"/>
      <c r="AM35" s="130"/>
      <c r="AN35" s="130"/>
      <c r="AO35" s="131"/>
      <c r="AP35" s="138"/>
      <c r="AQ35" s="138"/>
      <c r="AR35" s="139"/>
      <c r="AS35" s="140"/>
      <c r="AT35" s="137"/>
      <c r="AU35" s="137"/>
      <c r="AV35" s="141"/>
      <c r="AW35" s="130"/>
      <c r="AX35" s="130"/>
      <c r="AY35" s="130"/>
      <c r="AZ35" s="131"/>
      <c r="BA35" s="127"/>
      <c r="BB35" s="126"/>
      <c r="BC35" s="126"/>
    </row>
  </sheetData>
  <mergeCells count="15">
    <mergeCell ref="AP31:AR31"/>
    <mergeCell ref="AS31:AU31"/>
    <mergeCell ref="Y32:AB32"/>
    <mergeCell ref="AE32:AG32"/>
    <mergeCell ref="F31:K31"/>
    <mergeCell ref="M31:N31"/>
    <mergeCell ref="S31:U31"/>
    <mergeCell ref="Y31:AB31"/>
    <mergeCell ref="AE31:AG31"/>
    <mergeCell ref="I2:AE2"/>
    <mergeCell ref="AT6:AV6"/>
    <mergeCell ref="F7:K7"/>
    <mergeCell ref="M7:N7"/>
    <mergeCell ref="AI7:AK7"/>
    <mergeCell ref="AL7:AN7"/>
  </mergeCells>
  <conditionalFormatting sqref="BA34:BC35 AT10:AV10 AT13:AV13 AT16:AV16 AT19:AV19 AT22:AV22 AT25:AV25 AT28:AV28">
    <cfRule type="containsText" dxfId="439" priority="29" operator="containsText" text="Si">
      <formula>NOT(ISERROR(SEARCH("Si",AT10)))</formula>
    </cfRule>
    <cfRule type="containsText" dxfId="438" priority="30" operator="containsText" text="No">
      <formula>NOT(ISERROR(SEARCH("No",AT10)))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B1:BA117"/>
  <sheetViews>
    <sheetView view="pageBreakPreview" topLeftCell="A106" zoomScale="91" zoomScaleSheetLayoutView="91" workbookViewId="0">
      <selection activeCell="T22" sqref="T2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45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6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7.570312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53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53" ht="15.75" thickBot="1">
      <c r="AY6" s="621" t="s">
        <v>44</v>
      </c>
      <c r="AZ6" s="622"/>
      <c r="BA6" s="623"/>
    </row>
    <row r="7" spans="2:53">
      <c r="B7" s="29" t="s">
        <v>32</v>
      </c>
      <c r="C7" s="30" t="s">
        <v>1</v>
      </c>
      <c r="D7" s="31" t="s">
        <v>1</v>
      </c>
      <c r="E7" s="54"/>
      <c r="F7" s="609" t="s">
        <v>12</v>
      </c>
      <c r="G7" s="610"/>
      <c r="H7" s="610"/>
      <c r="I7" s="610"/>
      <c r="J7" s="610"/>
      <c r="K7" s="611"/>
      <c r="L7" s="15"/>
      <c r="M7" s="612" t="s">
        <v>33</v>
      </c>
      <c r="N7" s="613"/>
      <c r="O7" s="15"/>
      <c r="P7" s="50" t="s">
        <v>10</v>
      </c>
      <c r="Q7" s="54"/>
      <c r="R7" s="50" t="s">
        <v>122</v>
      </c>
      <c r="S7" s="609" t="s">
        <v>123</v>
      </c>
      <c r="T7" s="610"/>
      <c r="U7" s="611"/>
      <c r="V7" s="50" t="s">
        <v>29</v>
      </c>
      <c r="W7" s="55" t="s">
        <v>14</v>
      </c>
      <c r="X7" s="54" t="s">
        <v>9</v>
      </c>
      <c r="Y7" s="629" t="s">
        <v>124</v>
      </c>
      <c r="Z7" s="630"/>
      <c r="AA7" s="630"/>
      <c r="AB7" s="630"/>
      <c r="AC7" s="100" t="s">
        <v>14</v>
      </c>
      <c r="AD7" s="56"/>
      <c r="AE7" s="631" t="s">
        <v>41</v>
      </c>
      <c r="AF7" s="632"/>
      <c r="AG7" s="632"/>
      <c r="AH7" s="101" t="s">
        <v>43</v>
      </c>
      <c r="AI7" s="54"/>
      <c r="AJ7" s="57" t="s">
        <v>38</v>
      </c>
      <c r="AK7" s="58"/>
      <c r="AL7" s="59"/>
      <c r="AM7" s="60"/>
      <c r="AN7" s="50" t="s">
        <v>11</v>
      </c>
      <c r="AO7" s="54"/>
      <c r="AP7" s="614" t="s">
        <v>39</v>
      </c>
      <c r="AQ7" s="615"/>
      <c r="AR7" s="616"/>
      <c r="AS7" s="54"/>
      <c r="AT7" s="102" t="s">
        <v>22</v>
      </c>
      <c r="AU7" s="55" t="s">
        <v>22</v>
      </c>
      <c r="AV7" s="50" t="s">
        <v>20</v>
      </c>
      <c r="AW7" s="50" t="s">
        <v>20</v>
      </c>
      <c r="AX7" s="54"/>
      <c r="AY7" s="15" t="s">
        <v>22</v>
      </c>
      <c r="AZ7" s="15" t="s">
        <v>9</v>
      </c>
      <c r="BA7" s="61" t="s">
        <v>9</v>
      </c>
    </row>
    <row r="8" spans="2:53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116</v>
      </c>
      <c r="O8" s="1"/>
      <c r="P8" s="25" t="s">
        <v>2</v>
      </c>
      <c r="Q8" s="3"/>
      <c r="R8" s="25" t="s">
        <v>125</v>
      </c>
      <c r="S8" s="28" t="s">
        <v>126</v>
      </c>
      <c r="T8" s="25" t="s">
        <v>127</v>
      </c>
      <c r="U8" s="25" t="s">
        <v>34</v>
      </c>
      <c r="V8" s="25" t="s">
        <v>46</v>
      </c>
      <c r="W8" s="41" t="s">
        <v>16</v>
      </c>
      <c r="X8" s="3" t="s">
        <v>9</v>
      </c>
      <c r="Y8" s="624" t="s">
        <v>128</v>
      </c>
      <c r="Z8" s="625"/>
      <c r="AA8" s="625"/>
      <c r="AB8" s="626"/>
      <c r="AC8" s="103" t="s">
        <v>11</v>
      </c>
      <c r="AD8" s="6"/>
      <c r="AE8" s="627" t="s">
        <v>42</v>
      </c>
      <c r="AF8" s="628"/>
      <c r="AG8" s="628"/>
      <c r="AH8" s="104" t="s">
        <v>129</v>
      </c>
      <c r="AI8" s="3"/>
      <c r="AJ8" s="24" t="s">
        <v>23</v>
      </c>
      <c r="AK8" s="46" t="s">
        <v>18</v>
      </c>
      <c r="AL8" s="24" t="s">
        <v>25</v>
      </c>
      <c r="AM8" s="24" t="s">
        <v>26</v>
      </c>
      <c r="AN8" s="25" t="s">
        <v>30</v>
      </c>
      <c r="AO8" s="16"/>
      <c r="AP8" s="26" t="s">
        <v>130</v>
      </c>
      <c r="AQ8" s="105" t="s">
        <v>119</v>
      </c>
      <c r="AR8" s="28"/>
      <c r="AS8" s="3"/>
      <c r="AT8" s="106" t="s">
        <v>14</v>
      </c>
      <c r="AU8" s="41" t="s">
        <v>14</v>
      </c>
      <c r="AV8" s="25" t="s">
        <v>27</v>
      </c>
      <c r="AW8" s="25" t="s">
        <v>28</v>
      </c>
      <c r="AX8" s="3"/>
      <c r="AY8" s="2" t="s">
        <v>14</v>
      </c>
      <c r="AZ8" s="2" t="s">
        <v>27</v>
      </c>
      <c r="BA8" s="62" t="s">
        <v>28</v>
      </c>
    </row>
    <row r="9" spans="2:53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 t="s">
        <v>132</v>
      </c>
      <c r="O9" s="12"/>
      <c r="P9" s="35" t="s">
        <v>9</v>
      </c>
      <c r="Q9" s="52"/>
      <c r="R9" s="35"/>
      <c r="S9" s="107"/>
      <c r="T9" s="35"/>
      <c r="U9" s="35"/>
      <c r="V9" s="35" t="s">
        <v>13</v>
      </c>
      <c r="W9" s="64" t="s">
        <v>17</v>
      </c>
      <c r="X9" s="52"/>
      <c r="Y9" s="108" t="s">
        <v>126</v>
      </c>
      <c r="Z9" s="108" t="s">
        <v>127</v>
      </c>
      <c r="AA9" s="109" t="s">
        <v>133</v>
      </c>
      <c r="AB9" s="42" t="s">
        <v>19</v>
      </c>
      <c r="AC9" s="65"/>
      <c r="AD9" s="52"/>
      <c r="AE9" s="110" t="s">
        <v>126</v>
      </c>
      <c r="AF9" s="111" t="s">
        <v>127</v>
      </c>
      <c r="AG9" s="43" t="s">
        <v>19</v>
      </c>
      <c r="AH9" s="44" t="s">
        <v>19</v>
      </c>
      <c r="AI9" s="66"/>
      <c r="AJ9" s="35" t="s">
        <v>24</v>
      </c>
      <c r="AK9" s="67" t="s">
        <v>24</v>
      </c>
      <c r="AL9" s="35" t="s">
        <v>24</v>
      </c>
      <c r="AM9" s="35" t="s">
        <v>24</v>
      </c>
      <c r="AN9" s="35" t="s">
        <v>24</v>
      </c>
      <c r="AO9" s="52"/>
      <c r="AP9" s="71" t="s">
        <v>36</v>
      </c>
      <c r="AQ9" s="69" t="s">
        <v>35</v>
      </c>
      <c r="AR9" s="70" t="s">
        <v>37</v>
      </c>
      <c r="AS9" s="52"/>
      <c r="AT9" s="112" t="s">
        <v>20</v>
      </c>
      <c r="AU9" s="64" t="s">
        <v>20</v>
      </c>
      <c r="AV9" s="35"/>
      <c r="AW9" s="35"/>
      <c r="AX9" s="52"/>
      <c r="AY9" s="72">
        <v>1</v>
      </c>
      <c r="AZ9" s="73">
        <v>0</v>
      </c>
      <c r="BA9" s="53" t="s">
        <v>31</v>
      </c>
    </row>
    <row r="10" spans="2:53" ht="16.5" thickBot="1">
      <c r="B10" s="13">
        <v>41288</v>
      </c>
      <c r="C10" s="11" t="s">
        <v>0</v>
      </c>
      <c r="D10" s="15">
        <v>8</v>
      </c>
      <c r="E10" s="2"/>
      <c r="F10" s="7">
        <v>0.16</v>
      </c>
      <c r="G10" s="7">
        <v>0.33</v>
      </c>
      <c r="H10" s="7">
        <v>0</v>
      </c>
      <c r="I10" s="7">
        <v>0</v>
      </c>
      <c r="J10" s="7">
        <v>0</v>
      </c>
      <c r="K10" s="7">
        <f>SUM(F10:J10)</f>
        <v>0.49</v>
      </c>
      <c r="L10" s="4"/>
      <c r="M10" s="113">
        <v>0</v>
      </c>
      <c r="N10" s="15">
        <v>0</v>
      </c>
      <c r="O10" s="4"/>
      <c r="P10" s="114">
        <f>D10-(M10+N10)</f>
        <v>8</v>
      </c>
      <c r="Q10" s="4"/>
      <c r="R10" s="7" t="s">
        <v>121</v>
      </c>
      <c r="S10" s="115">
        <v>0.32400000000000001</v>
      </c>
      <c r="T10" s="115">
        <v>0.32200000000000001</v>
      </c>
      <c r="U10" s="115">
        <f>S10+T10</f>
        <v>0.64600000000000002</v>
      </c>
      <c r="V10" s="116">
        <v>90</v>
      </c>
      <c r="W10" s="50">
        <f>P10*V10</f>
        <v>720</v>
      </c>
      <c r="X10" s="4"/>
      <c r="Y10" s="117">
        <v>180</v>
      </c>
      <c r="Z10" s="118">
        <v>180</v>
      </c>
      <c r="AA10" s="118">
        <v>0</v>
      </c>
      <c r="AB10" s="118">
        <v>0</v>
      </c>
      <c r="AC10" s="119">
        <v>180</v>
      </c>
      <c r="AD10" s="120"/>
      <c r="AE10" s="117">
        <v>27</v>
      </c>
      <c r="AF10" s="118">
        <v>27</v>
      </c>
      <c r="AG10" s="118">
        <v>0</v>
      </c>
      <c r="AH10" s="118">
        <v>27</v>
      </c>
      <c r="AI10" s="3"/>
      <c r="AJ10" s="29">
        <f>AC10*U10</f>
        <v>116.28</v>
      </c>
      <c r="AK10" s="121">
        <v>18</v>
      </c>
      <c r="AL10" s="15">
        <v>5</v>
      </c>
      <c r="AM10" s="15">
        <v>0</v>
      </c>
      <c r="AN10" s="50">
        <f>AK10+AM10</f>
        <v>18</v>
      </c>
      <c r="AO10" s="122"/>
      <c r="AP10" s="124">
        <v>680</v>
      </c>
      <c r="AQ10" s="125">
        <f>AJ10+AK10+AL10+AM10</f>
        <v>139.28</v>
      </c>
      <c r="AR10" s="125">
        <f>AP10-AQ10</f>
        <v>540.72</v>
      </c>
      <c r="AS10" s="3"/>
      <c r="AT10" s="29">
        <f>(AC10/W10)*100</f>
        <v>25</v>
      </c>
      <c r="AU10" s="15" t="s">
        <v>134</v>
      </c>
      <c r="AV10" s="50">
        <f>(AK10/(AJ10+AK10))*100</f>
        <v>13.404825737265416</v>
      </c>
      <c r="AW10" s="15">
        <f>(AN10/AJ10)*100</f>
        <v>15.479876160990713</v>
      </c>
      <c r="AX10" s="4"/>
      <c r="AY10" s="113" t="s">
        <v>52</v>
      </c>
      <c r="AZ10" s="15" t="s">
        <v>52</v>
      </c>
      <c r="BA10" s="15" t="s">
        <v>52</v>
      </c>
    </row>
    <row r="11" spans="2:53" ht="16.5" thickBot="1">
      <c r="B11" s="14" t="s">
        <v>86</v>
      </c>
      <c r="C11" s="12"/>
      <c r="D11" s="12"/>
      <c r="E11" s="2"/>
      <c r="F11" s="8"/>
      <c r="G11" s="8"/>
      <c r="H11" s="8"/>
      <c r="I11" s="8"/>
      <c r="J11" s="8"/>
      <c r="K11" s="8"/>
      <c r="L11" s="4"/>
      <c r="M11" s="127"/>
      <c r="N11" s="126"/>
      <c r="O11" s="4"/>
      <c r="P11" s="149">
        <f>D10-(K10-M10+N10)</f>
        <v>7.51</v>
      </c>
      <c r="Q11" s="4"/>
      <c r="R11" s="127"/>
      <c r="S11" s="129"/>
      <c r="T11" s="129"/>
      <c r="U11" s="129"/>
      <c r="V11" s="130"/>
      <c r="W11" s="130"/>
      <c r="X11" s="131"/>
      <c r="Y11" s="132"/>
      <c r="Z11" s="133"/>
      <c r="AA11" s="133"/>
      <c r="AB11" s="133"/>
      <c r="AC11" s="134"/>
      <c r="AD11" s="135"/>
      <c r="AE11" s="132"/>
      <c r="AF11" s="133"/>
      <c r="AG11" s="133"/>
      <c r="AH11" s="133"/>
      <c r="AI11" s="16"/>
      <c r="AJ11" s="136"/>
      <c r="AK11" s="137"/>
      <c r="AL11" s="130"/>
      <c r="AM11" s="130"/>
      <c r="AN11" s="130"/>
      <c r="AO11" s="131"/>
      <c r="AP11" s="140"/>
      <c r="AQ11" s="137"/>
      <c r="AR11" s="137"/>
      <c r="AS11" s="16"/>
      <c r="AT11" s="141"/>
      <c r="AU11" s="130"/>
      <c r="AV11" s="130"/>
      <c r="AW11" s="130"/>
      <c r="AX11" s="131"/>
      <c r="AY11" s="127"/>
      <c r="AZ11" s="126"/>
      <c r="BA11" s="126"/>
    </row>
    <row r="12" spans="2:53" ht="15.75" thickBot="1"/>
    <row r="13" spans="2:53" ht="16.5" thickBot="1">
      <c r="B13" s="13">
        <v>41288</v>
      </c>
      <c r="C13" s="11" t="s">
        <v>73</v>
      </c>
      <c r="D13" s="15">
        <v>7.5</v>
      </c>
      <c r="E13" s="2"/>
      <c r="F13" s="7">
        <v>0.16</v>
      </c>
      <c r="G13" s="7">
        <v>0.33</v>
      </c>
      <c r="H13" s="7">
        <v>0</v>
      </c>
      <c r="I13" s="7">
        <v>0</v>
      </c>
      <c r="J13" s="7">
        <v>0</v>
      </c>
      <c r="K13" s="7">
        <f>SUM(F13:J13)</f>
        <v>0.49</v>
      </c>
      <c r="L13" s="4"/>
      <c r="M13" s="113">
        <v>4.5</v>
      </c>
      <c r="N13" s="15">
        <v>0</v>
      </c>
      <c r="O13" s="4"/>
      <c r="P13" s="114">
        <f>D13-(M13+N13)</f>
        <v>3</v>
      </c>
      <c r="Q13" s="4"/>
      <c r="R13" s="7" t="s">
        <v>121</v>
      </c>
      <c r="S13" s="115">
        <v>0.33100000000000002</v>
      </c>
      <c r="T13" s="115">
        <v>0.33100000000000002</v>
      </c>
      <c r="U13" s="115">
        <f>S13+T13</f>
        <v>0.66200000000000003</v>
      </c>
      <c r="V13" s="116">
        <v>90</v>
      </c>
      <c r="W13" s="50">
        <f>P13*V13</f>
        <v>270</v>
      </c>
      <c r="X13" s="4"/>
      <c r="Y13" s="117">
        <v>0</v>
      </c>
      <c r="Z13" s="118">
        <v>0</v>
      </c>
      <c r="AA13" s="118">
        <v>0</v>
      </c>
      <c r="AB13" s="118">
        <v>0</v>
      </c>
      <c r="AC13" s="119">
        <v>0</v>
      </c>
      <c r="AD13" s="120"/>
      <c r="AE13" s="117">
        <v>4</v>
      </c>
      <c r="AF13" s="118">
        <v>4</v>
      </c>
      <c r="AG13" s="118">
        <v>0</v>
      </c>
      <c r="AH13" s="118">
        <v>4</v>
      </c>
      <c r="AI13" s="3"/>
      <c r="AJ13" s="29">
        <f>AC13*U13</f>
        <v>0</v>
      </c>
      <c r="AK13" s="121">
        <v>2</v>
      </c>
      <c r="AL13" s="15">
        <v>0</v>
      </c>
      <c r="AM13" s="15">
        <v>0</v>
      </c>
      <c r="AN13" s="50">
        <f>AK13+AM13</f>
        <v>2</v>
      </c>
      <c r="AO13" s="122"/>
      <c r="AP13" s="124">
        <f>AR10</f>
        <v>540.72</v>
      </c>
      <c r="AQ13" s="125">
        <f>AJ13+AK13+AL13+AM13</f>
        <v>2</v>
      </c>
      <c r="AR13" s="125">
        <f>AP13-AQ13</f>
        <v>538.72</v>
      </c>
      <c r="AS13" s="3"/>
      <c r="AT13" s="29">
        <f>(AC13/W13)*100</f>
        <v>0</v>
      </c>
      <c r="AU13" s="15" t="s">
        <v>134</v>
      </c>
      <c r="AV13" s="50">
        <f>(AK13/(AJ13+AK13))*100</f>
        <v>100</v>
      </c>
      <c r="AW13" s="15" t="e">
        <f>(AN13/AJ13)*100</f>
        <v>#DIV/0!</v>
      </c>
      <c r="AX13" s="4"/>
      <c r="AY13" s="113" t="s">
        <v>52</v>
      </c>
      <c r="AZ13" s="15" t="s">
        <v>52</v>
      </c>
      <c r="BA13" s="15" t="s">
        <v>52</v>
      </c>
    </row>
    <row r="14" spans="2:53" ht="16.5" thickBot="1">
      <c r="B14" s="14" t="s">
        <v>136</v>
      </c>
      <c r="C14" s="12"/>
      <c r="D14" s="12"/>
      <c r="E14" s="2"/>
      <c r="F14" s="8"/>
      <c r="G14" s="8"/>
      <c r="H14" s="8"/>
      <c r="I14" s="8"/>
      <c r="J14" s="8"/>
      <c r="K14" s="8"/>
      <c r="L14" s="4"/>
      <c r="M14" s="127"/>
      <c r="N14" s="126"/>
      <c r="O14" s="4"/>
      <c r="P14" s="149">
        <f>(D13-(K13))-M13-N13</f>
        <v>2.5099999999999998</v>
      </c>
      <c r="Q14" s="4"/>
      <c r="R14" s="127"/>
      <c r="S14" s="129"/>
      <c r="T14" s="129"/>
      <c r="U14" s="129"/>
      <c r="V14" s="130"/>
      <c r="W14" s="130"/>
      <c r="X14" s="131"/>
      <c r="Y14" s="132"/>
      <c r="Z14" s="133"/>
      <c r="AA14" s="133"/>
      <c r="AB14" s="133"/>
      <c r="AC14" s="134"/>
      <c r="AD14" s="135"/>
      <c r="AE14" s="132"/>
      <c r="AF14" s="133"/>
      <c r="AG14" s="133"/>
      <c r="AH14" s="133"/>
      <c r="AI14" s="16"/>
      <c r="AJ14" s="136"/>
      <c r="AK14" s="137"/>
      <c r="AL14" s="130"/>
      <c r="AM14" s="130"/>
      <c r="AN14" s="130"/>
      <c r="AO14" s="131"/>
      <c r="AP14" s="140"/>
      <c r="AQ14" s="137"/>
      <c r="AR14" s="137"/>
      <c r="AS14" s="16"/>
      <c r="AT14" s="141"/>
      <c r="AU14" s="130"/>
      <c r="AV14" s="130"/>
      <c r="AW14" s="130"/>
      <c r="AX14" s="131"/>
      <c r="AY14" s="127"/>
      <c r="AZ14" s="126"/>
      <c r="BA14" s="126"/>
    </row>
    <row r="15" spans="2:53" ht="15.75" thickBot="1"/>
    <row r="16" spans="2:53" ht="16.5" thickBot="1">
      <c r="B16" s="13">
        <v>41289</v>
      </c>
      <c r="C16" s="11" t="s">
        <v>0</v>
      </c>
      <c r="D16" s="15">
        <v>8</v>
      </c>
      <c r="E16" s="2"/>
      <c r="F16" s="7">
        <v>1.8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1.8</v>
      </c>
      <c r="L16" s="4"/>
      <c r="M16" s="113">
        <v>0</v>
      </c>
      <c r="N16" s="15">
        <v>0</v>
      </c>
      <c r="O16" s="4"/>
      <c r="P16" s="114">
        <f>D16-(M16+N16)</f>
        <v>8</v>
      </c>
      <c r="Q16" s="4"/>
      <c r="R16" s="7" t="s">
        <v>121</v>
      </c>
      <c r="S16" s="115">
        <v>0.33200000000000002</v>
      </c>
      <c r="T16" s="115">
        <v>0.33200000000000002</v>
      </c>
      <c r="U16" s="115">
        <f>S16+T16</f>
        <v>0.66400000000000003</v>
      </c>
      <c r="V16" s="116">
        <v>90</v>
      </c>
      <c r="W16" s="50">
        <f>P16*V16</f>
        <v>720</v>
      </c>
      <c r="X16" s="4"/>
      <c r="Y16" s="117">
        <v>720</v>
      </c>
      <c r="Z16" s="118">
        <v>720</v>
      </c>
      <c r="AA16" s="118">
        <v>0</v>
      </c>
      <c r="AB16" s="118">
        <v>0</v>
      </c>
      <c r="AC16" s="119">
        <v>720</v>
      </c>
      <c r="AD16" s="120"/>
      <c r="AE16" s="117">
        <v>6</v>
      </c>
      <c r="AF16" s="118">
        <v>6</v>
      </c>
      <c r="AG16" s="118">
        <v>0</v>
      </c>
      <c r="AH16" s="118">
        <v>6</v>
      </c>
      <c r="AI16" s="3"/>
      <c r="AJ16" s="29">
        <f>AC16*U16</f>
        <v>478.08000000000004</v>
      </c>
      <c r="AK16" s="121">
        <v>2</v>
      </c>
      <c r="AL16" s="15">
        <v>0.71</v>
      </c>
      <c r="AM16" s="15">
        <v>0</v>
      </c>
      <c r="AN16" s="121">
        <f>AK16+AM16</f>
        <v>2</v>
      </c>
      <c r="AO16" s="122"/>
      <c r="AP16" s="124">
        <f>AR13</f>
        <v>538.72</v>
      </c>
      <c r="AQ16" s="125">
        <f>AJ16+AK16+AL16+AM16</f>
        <v>480.79</v>
      </c>
      <c r="AR16" s="125">
        <f>AP16-AQ16</f>
        <v>57.930000000000007</v>
      </c>
      <c r="AS16" s="3"/>
      <c r="AT16" s="29">
        <f>(AC16/W16)*100</f>
        <v>100</v>
      </c>
      <c r="AU16" s="15" t="s">
        <v>134</v>
      </c>
      <c r="AV16" s="50">
        <f>(AK16/(AJ16+AK16))*100</f>
        <v>0.41659723379436758</v>
      </c>
      <c r="AW16" s="15">
        <f>(AN16/AJ16)*100</f>
        <v>0.4183400267737617</v>
      </c>
      <c r="AX16" s="4"/>
      <c r="AY16" s="113" t="s">
        <v>138</v>
      </c>
      <c r="AZ16" s="15" t="s">
        <v>52</v>
      </c>
      <c r="BA16" s="15" t="s">
        <v>138</v>
      </c>
    </row>
    <row r="17" spans="2:53" ht="16.5" thickBot="1">
      <c r="B17" s="14" t="s">
        <v>137</v>
      </c>
      <c r="C17" s="12"/>
      <c r="D17" s="12"/>
      <c r="E17" s="2"/>
      <c r="F17" s="8"/>
      <c r="G17" s="8"/>
      <c r="H17" s="8"/>
      <c r="I17" s="8"/>
      <c r="J17" s="8"/>
      <c r="K17" s="8"/>
      <c r="L17" s="4"/>
      <c r="M17" s="127"/>
      <c r="N17" s="126"/>
      <c r="O17" s="4"/>
      <c r="P17" s="149">
        <f>D16-(K16-M16+N16)</f>
        <v>6.2</v>
      </c>
      <c r="Q17" s="4"/>
      <c r="R17" s="127"/>
      <c r="S17" s="129"/>
      <c r="T17" s="129"/>
      <c r="U17" s="129"/>
      <c r="V17" s="130"/>
      <c r="W17" s="130"/>
      <c r="X17" s="131"/>
      <c r="Y17" s="132"/>
      <c r="Z17" s="133"/>
      <c r="AA17" s="133"/>
      <c r="AB17" s="133"/>
      <c r="AC17" s="134"/>
      <c r="AD17" s="135"/>
      <c r="AE17" s="132"/>
      <c r="AF17" s="133"/>
      <c r="AG17" s="133"/>
      <c r="AH17" s="133"/>
      <c r="AI17" s="16"/>
      <c r="AJ17" s="136"/>
      <c r="AK17" s="137"/>
      <c r="AL17" s="130"/>
      <c r="AM17" s="130"/>
      <c r="AN17" s="130"/>
      <c r="AO17" s="131"/>
      <c r="AP17" s="140"/>
      <c r="AQ17" s="137"/>
      <c r="AR17" s="137"/>
      <c r="AS17" s="16"/>
      <c r="AT17" s="141"/>
      <c r="AU17" s="130"/>
      <c r="AV17" s="130"/>
      <c r="AW17" s="130"/>
      <c r="AX17" s="131"/>
      <c r="AY17" s="127"/>
      <c r="AZ17" s="126"/>
      <c r="BA17" s="126"/>
    </row>
    <row r="18" spans="2:53" ht="15.75" thickBot="1"/>
    <row r="19" spans="2:53">
      <c r="B19" s="29" t="s">
        <v>32</v>
      </c>
      <c r="C19" s="30" t="s">
        <v>1</v>
      </c>
      <c r="D19" s="31" t="s">
        <v>1</v>
      </c>
      <c r="E19" s="54"/>
      <c r="F19" s="609" t="s">
        <v>12</v>
      </c>
      <c r="G19" s="610"/>
      <c r="H19" s="610"/>
      <c r="I19" s="610"/>
      <c r="J19" s="610"/>
      <c r="K19" s="611"/>
      <c r="L19" s="15"/>
      <c r="M19" s="612" t="s">
        <v>33</v>
      </c>
      <c r="N19" s="613"/>
      <c r="O19" s="15"/>
      <c r="P19" s="50" t="s">
        <v>10</v>
      </c>
      <c r="Q19" s="54"/>
      <c r="R19" s="50" t="s">
        <v>122</v>
      </c>
      <c r="S19" s="609" t="s">
        <v>123</v>
      </c>
      <c r="T19" s="610"/>
      <c r="U19" s="611"/>
      <c r="V19" s="50" t="s">
        <v>29</v>
      </c>
      <c r="W19" s="55" t="s">
        <v>14</v>
      </c>
      <c r="X19" s="54" t="s">
        <v>9</v>
      </c>
      <c r="Y19" s="629" t="s">
        <v>124</v>
      </c>
      <c r="Z19" s="630"/>
      <c r="AA19" s="630"/>
      <c r="AB19" s="630"/>
      <c r="AC19" s="100" t="s">
        <v>14</v>
      </c>
      <c r="AD19" s="56"/>
      <c r="AE19" s="631" t="s">
        <v>41</v>
      </c>
      <c r="AF19" s="632"/>
      <c r="AG19" s="632"/>
      <c r="AH19" s="101" t="s">
        <v>43</v>
      </c>
      <c r="AI19" s="54"/>
      <c r="AJ19" s="57" t="s">
        <v>38</v>
      </c>
      <c r="AK19" s="58"/>
      <c r="AL19" s="59"/>
      <c r="AM19" s="60"/>
      <c r="AN19" s="50" t="s">
        <v>11</v>
      </c>
      <c r="AO19" s="54"/>
      <c r="AP19" s="614" t="s">
        <v>39</v>
      </c>
      <c r="AQ19" s="615"/>
      <c r="AR19" s="616"/>
      <c r="AS19" s="54"/>
      <c r="AT19" s="102" t="s">
        <v>22</v>
      </c>
      <c r="AU19" s="55" t="s">
        <v>22</v>
      </c>
      <c r="AV19" s="50" t="s">
        <v>20</v>
      </c>
      <c r="AW19" s="50" t="s">
        <v>20</v>
      </c>
      <c r="AX19" s="54"/>
      <c r="AY19" s="15" t="s">
        <v>22</v>
      </c>
      <c r="AZ19" s="15" t="s">
        <v>9</v>
      </c>
      <c r="BA19" s="61" t="s">
        <v>9</v>
      </c>
    </row>
    <row r="20" spans="2:53" ht="15.75" thickBot="1">
      <c r="B20" s="32" t="s">
        <v>9</v>
      </c>
      <c r="C20" s="25" t="s">
        <v>9</v>
      </c>
      <c r="D20" s="33" t="s">
        <v>10</v>
      </c>
      <c r="E20" s="3"/>
      <c r="F20" s="37" t="s">
        <v>3</v>
      </c>
      <c r="G20" s="37" t="s">
        <v>4</v>
      </c>
      <c r="H20" s="37" t="s">
        <v>5</v>
      </c>
      <c r="I20" s="37" t="s">
        <v>6</v>
      </c>
      <c r="J20" s="37" t="s">
        <v>8</v>
      </c>
      <c r="K20" s="37" t="s">
        <v>11</v>
      </c>
      <c r="L20" s="2"/>
      <c r="M20" s="38" t="s">
        <v>10</v>
      </c>
      <c r="N20" s="39" t="s">
        <v>116</v>
      </c>
      <c r="O20" s="1"/>
      <c r="P20" s="25" t="s">
        <v>2</v>
      </c>
      <c r="Q20" s="3"/>
      <c r="R20" s="25" t="s">
        <v>125</v>
      </c>
      <c r="S20" s="28" t="s">
        <v>126</v>
      </c>
      <c r="T20" s="25" t="s">
        <v>127</v>
      </c>
      <c r="U20" s="25" t="s">
        <v>34</v>
      </c>
      <c r="V20" s="25" t="s">
        <v>46</v>
      </c>
      <c r="W20" s="41" t="s">
        <v>16</v>
      </c>
      <c r="X20" s="3" t="s">
        <v>9</v>
      </c>
      <c r="Y20" s="624" t="s">
        <v>128</v>
      </c>
      <c r="Z20" s="625"/>
      <c r="AA20" s="625"/>
      <c r="AB20" s="626"/>
      <c r="AC20" s="103" t="s">
        <v>11</v>
      </c>
      <c r="AD20" s="6"/>
      <c r="AE20" s="627" t="s">
        <v>42</v>
      </c>
      <c r="AF20" s="628"/>
      <c r="AG20" s="628"/>
      <c r="AH20" s="104" t="s">
        <v>129</v>
      </c>
      <c r="AI20" s="3"/>
      <c r="AJ20" s="24" t="s">
        <v>23</v>
      </c>
      <c r="AK20" s="46" t="s">
        <v>18</v>
      </c>
      <c r="AL20" s="24" t="s">
        <v>25</v>
      </c>
      <c r="AM20" s="24" t="s">
        <v>26</v>
      </c>
      <c r="AN20" s="25" t="s">
        <v>30</v>
      </c>
      <c r="AO20" s="16"/>
      <c r="AP20" s="26" t="s">
        <v>130</v>
      </c>
      <c r="AQ20" s="105" t="s">
        <v>140</v>
      </c>
      <c r="AR20" s="28"/>
      <c r="AS20" s="3"/>
      <c r="AT20" s="106" t="s">
        <v>14</v>
      </c>
      <c r="AU20" s="41" t="s">
        <v>14</v>
      </c>
      <c r="AV20" s="25" t="s">
        <v>27</v>
      </c>
      <c r="AW20" s="25" t="s">
        <v>28</v>
      </c>
      <c r="AX20" s="3"/>
      <c r="AY20" s="2" t="s">
        <v>14</v>
      </c>
      <c r="AZ20" s="2" t="s">
        <v>27</v>
      </c>
      <c r="BA20" s="62" t="s">
        <v>28</v>
      </c>
    </row>
    <row r="21" spans="2:53" ht="15.75" thickBot="1">
      <c r="B21" s="34"/>
      <c r="C21" s="35"/>
      <c r="D21" s="36" t="s">
        <v>9</v>
      </c>
      <c r="E21" s="52"/>
      <c r="F21" s="63"/>
      <c r="G21" s="63"/>
      <c r="H21" s="63"/>
      <c r="I21" s="63" t="s">
        <v>7</v>
      </c>
      <c r="J21" s="63"/>
      <c r="K21" s="63"/>
      <c r="L21" s="12"/>
      <c r="M21" s="51" t="s">
        <v>15</v>
      </c>
      <c r="N21" s="63" t="s">
        <v>132</v>
      </c>
      <c r="O21" s="12"/>
      <c r="P21" s="35" t="s">
        <v>9</v>
      </c>
      <c r="Q21" s="52"/>
      <c r="R21" s="35"/>
      <c r="S21" s="107"/>
      <c r="T21" s="35"/>
      <c r="U21" s="35"/>
      <c r="V21" s="35" t="s">
        <v>13</v>
      </c>
      <c r="W21" s="64" t="s">
        <v>17</v>
      </c>
      <c r="X21" s="52"/>
      <c r="Y21" s="108" t="s">
        <v>126</v>
      </c>
      <c r="Z21" s="108" t="s">
        <v>127</v>
      </c>
      <c r="AA21" s="109" t="s">
        <v>133</v>
      </c>
      <c r="AB21" s="42" t="s">
        <v>19</v>
      </c>
      <c r="AC21" s="65"/>
      <c r="AD21" s="52"/>
      <c r="AE21" s="110" t="s">
        <v>126</v>
      </c>
      <c r="AF21" s="111" t="s">
        <v>127</v>
      </c>
      <c r="AG21" s="43" t="s">
        <v>19</v>
      </c>
      <c r="AH21" s="44" t="s">
        <v>19</v>
      </c>
      <c r="AI21" s="66"/>
      <c r="AJ21" s="35" t="s">
        <v>24</v>
      </c>
      <c r="AK21" s="67" t="s">
        <v>24</v>
      </c>
      <c r="AL21" s="35" t="s">
        <v>24</v>
      </c>
      <c r="AM21" s="35" t="s">
        <v>24</v>
      </c>
      <c r="AN21" s="35" t="s">
        <v>24</v>
      </c>
      <c r="AO21" s="52"/>
      <c r="AP21" s="71" t="s">
        <v>36</v>
      </c>
      <c r="AQ21" s="69" t="s">
        <v>35</v>
      </c>
      <c r="AR21" s="70" t="s">
        <v>37</v>
      </c>
      <c r="AS21" s="52"/>
      <c r="AT21" s="112" t="s">
        <v>20</v>
      </c>
      <c r="AU21" s="64" t="s">
        <v>20</v>
      </c>
      <c r="AV21" s="35"/>
      <c r="AW21" s="35"/>
      <c r="AX21" s="52"/>
      <c r="AY21" s="72">
        <v>1</v>
      </c>
      <c r="AZ21" s="73">
        <v>0</v>
      </c>
      <c r="BA21" s="53" t="s">
        <v>31</v>
      </c>
    </row>
    <row r="22" spans="2:53" ht="16.5" thickBot="1">
      <c r="B22" s="13">
        <v>41289</v>
      </c>
      <c r="C22" s="11" t="s">
        <v>73</v>
      </c>
      <c r="D22" s="15">
        <v>7.5</v>
      </c>
      <c r="E22" s="2"/>
      <c r="F22" s="7">
        <v>0.83</v>
      </c>
      <c r="G22" s="7">
        <v>0.41</v>
      </c>
      <c r="H22" s="7">
        <v>0</v>
      </c>
      <c r="I22" s="7">
        <v>0</v>
      </c>
      <c r="J22" s="7">
        <v>0</v>
      </c>
      <c r="K22" s="7">
        <f>SUM(F22:J22)</f>
        <v>1.24</v>
      </c>
      <c r="L22" s="4"/>
      <c r="M22" s="113">
        <v>4.5</v>
      </c>
      <c r="N22" s="15">
        <v>0</v>
      </c>
      <c r="O22" s="4"/>
      <c r="P22" s="114">
        <f>D22-(M22+N22)</f>
        <v>3</v>
      </c>
      <c r="Q22" s="4"/>
      <c r="R22" s="7" t="s">
        <v>121</v>
      </c>
      <c r="S22" s="115">
        <v>0.33100000000000002</v>
      </c>
      <c r="T22" s="115">
        <v>0.33100000000000002</v>
      </c>
      <c r="U22" s="115">
        <f>S22+T22</f>
        <v>0.66200000000000003</v>
      </c>
      <c r="V22" s="116">
        <v>90</v>
      </c>
      <c r="W22" s="50">
        <f>P22*V22</f>
        <v>270</v>
      </c>
      <c r="X22" s="4"/>
      <c r="Y22" s="117">
        <v>230</v>
      </c>
      <c r="Z22" s="118">
        <v>230</v>
      </c>
      <c r="AA22" s="118">
        <v>0</v>
      </c>
      <c r="AB22" s="118">
        <v>0</v>
      </c>
      <c r="AC22" s="119">
        <v>230</v>
      </c>
      <c r="AD22" s="120"/>
      <c r="AE22" s="117">
        <v>9</v>
      </c>
      <c r="AF22" s="118">
        <v>9</v>
      </c>
      <c r="AG22" s="118">
        <v>0</v>
      </c>
      <c r="AH22" s="118">
        <v>9</v>
      </c>
      <c r="AI22" s="3"/>
      <c r="AJ22" s="29">
        <f>AC22*U22</f>
        <v>152.26000000000002</v>
      </c>
      <c r="AK22" s="121">
        <v>2</v>
      </c>
      <c r="AL22" s="15">
        <v>7</v>
      </c>
      <c r="AM22" s="15">
        <v>0</v>
      </c>
      <c r="AN22" s="121">
        <f>AK22+AM22</f>
        <v>2</v>
      </c>
      <c r="AO22" s="122"/>
      <c r="AP22" s="124">
        <v>681</v>
      </c>
      <c r="AQ22" s="125">
        <f>AJ22+AK22+AL22+AM22</f>
        <v>161.26000000000002</v>
      </c>
      <c r="AR22" s="125">
        <f>AP22-AQ22</f>
        <v>519.74</v>
      </c>
      <c r="AS22" s="3"/>
      <c r="AT22" s="29">
        <f>(AC22/W22)*100</f>
        <v>85.18518518518519</v>
      </c>
      <c r="AU22" s="15" t="s">
        <v>134</v>
      </c>
      <c r="AV22" s="50">
        <f>(AK22/(AJ22+AK22))*100</f>
        <v>1.2965123816932451</v>
      </c>
      <c r="AW22" s="15">
        <f>(AN22/AJ22)*100</f>
        <v>1.3135426244581634</v>
      </c>
      <c r="AX22" s="4"/>
      <c r="AY22" s="113" t="s">
        <v>52</v>
      </c>
      <c r="AZ22" s="15" t="s">
        <v>52</v>
      </c>
      <c r="BA22" s="15" t="s">
        <v>138</v>
      </c>
    </row>
    <row r="23" spans="2:53" ht="16.5" thickBot="1">
      <c r="B23" s="14" t="s">
        <v>137</v>
      </c>
      <c r="C23" s="12"/>
      <c r="D23" s="12"/>
      <c r="E23" s="2"/>
      <c r="F23" s="8"/>
      <c r="G23" s="8"/>
      <c r="H23" s="8"/>
      <c r="I23" s="8"/>
      <c r="J23" s="8"/>
      <c r="K23" s="8"/>
      <c r="L23" s="4"/>
      <c r="M23" s="127"/>
      <c r="N23" s="126"/>
      <c r="O23" s="4"/>
      <c r="P23" s="149">
        <f>(D22-(K22))-M22-N22</f>
        <v>1.7599999999999998</v>
      </c>
      <c r="Q23" s="4"/>
      <c r="R23" s="127"/>
      <c r="S23" s="129"/>
      <c r="T23" s="129"/>
      <c r="U23" s="129"/>
      <c r="V23" s="130"/>
      <c r="W23" s="130"/>
      <c r="X23" s="131"/>
      <c r="Y23" s="132"/>
      <c r="Z23" s="133"/>
      <c r="AA23" s="133"/>
      <c r="AB23" s="133"/>
      <c r="AC23" s="134"/>
      <c r="AD23" s="135"/>
      <c r="AE23" s="132"/>
      <c r="AF23" s="133"/>
      <c r="AG23" s="133"/>
      <c r="AH23" s="133"/>
      <c r="AI23" s="16"/>
      <c r="AJ23" s="136"/>
      <c r="AK23" s="137"/>
      <c r="AL23" s="130"/>
      <c r="AM23" s="130"/>
      <c r="AN23" s="130"/>
      <c r="AO23" s="131"/>
      <c r="AP23" s="140"/>
      <c r="AQ23" s="137"/>
      <c r="AR23" s="137"/>
      <c r="AS23" s="16"/>
      <c r="AT23" s="141"/>
      <c r="AU23" s="130"/>
      <c r="AV23" s="130"/>
      <c r="AW23" s="130"/>
      <c r="AX23" s="131"/>
      <c r="AY23" s="127"/>
      <c r="AZ23" s="126"/>
      <c r="BA23" s="126"/>
    </row>
    <row r="24" spans="2:53" ht="15.75" thickBot="1"/>
    <row r="25" spans="2:53" ht="16.5" thickBot="1">
      <c r="B25" s="13">
        <v>41290</v>
      </c>
      <c r="C25" s="11" t="s">
        <v>0</v>
      </c>
      <c r="D25" s="15">
        <v>8</v>
      </c>
      <c r="E25" s="2"/>
      <c r="F25" s="7">
        <v>4.0999999999999996</v>
      </c>
      <c r="G25" s="7">
        <v>0</v>
      </c>
      <c r="H25" s="7">
        <v>0</v>
      </c>
      <c r="I25" s="7">
        <v>1</v>
      </c>
      <c r="J25" s="7">
        <v>0</v>
      </c>
      <c r="K25" s="7">
        <f>SUM(F25:J25)</f>
        <v>5.0999999999999996</v>
      </c>
      <c r="L25" s="4"/>
      <c r="M25" s="113">
        <v>0</v>
      </c>
      <c r="N25" s="15">
        <v>0</v>
      </c>
      <c r="O25" s="4"/>
      <c r="P25" s="114">
        <f>D25-(M25+N25)</f>
        <v>8</v>
      </c>
      <c r="Q25" s="4"/>
      <c r="R25" s="7" t="s">
        <v>121</v>
      </c>
      <c r="S25" s="115">
        <v>0.32600000000000001</v>
      </c>
      <c r="T25" s="115">
        <v>0.32600000000000001</v>
      </c>
      <c r="U25" s="115">
        <f>S25+T25</f>
        <v>0.65200000000000002</v>
      </c>
      <c r="V25" s="116">
        <v>90</v>
      </c>
      <c r="W25" s="50">
        <f>P25*V25</f>
        <v>720</v>
      </c>
      <c r="X25" s="4"/>
      <c r="Y25" s="117">
        <v>310</v>
      </c>
      <c r="Z25" s="118">
        <v>310</v>
      </c>
      <c r="AA25" s="118">
        <v>0</v>
      </c>
      <c r="AB25" s="118">
        <v>0</v>
      </c>
      <c r="AC25" s="119">
        <v>310</v>
      </c>
      <c r="AD25" s="120"/>
      <c r="AE25" s="117">
        <v>9</v>
      </c>
      <c r="AF25" s="118">
        <v>9</v>
      </c>
      <c r="AG25" s="118">
        <v>0</v>
      </c>
      <c r="AH25" s="118">
        <v>9</v>
      </c>
      <c r="AI25" s="3"/>
      <c r="AJ25" s="29">
        <f>AC25*U25</f>
        <v>202.12</v>
      </c>
      <c r="AK25" s="121">
        <v>2</v>
      </c>
      <c r="AL25" s="15">
        <v>0.68</v>
      </c>
      <c r="AM25" s="15">
        <v>0</v>
      </c>
      <c r="AN25" s="121">
        <f>AK25+AM25</f>
        <v>2</v>
      </c>
      <c r="AO25" s="122"/>
      <c r="AP25" s="124">
        <f>AR22</f>
        <v>519.74</v>
      </c>
      <c r="AQ25" s="125">
        <f>AJ25+AK25+AL25+AM25</f>
        <v>204.8</v>
      </c>
      <c r="AR25" s="125">
        <f>AP25-AQ25</f>
        <v>314.94</v>
      </c>
      <c r="AS25" s="3"/>
      <c r="AT25" s="29">
        <f>(AC25/W25)*100</f>
        <v>43.055555555555557</v>
      </c>
      <c r="AU25" s="15" t="s">
        <v>134</v>
      </c>
      <c r="AV25" s="50">
        <f>(AK25/(AJ25+AK25))*100</f>
        <v>0.97981579463060942</v>
      </c>
      <c r="AW25" s="15">
        <f>(AN25/AJ25)*100</f>
        <v>0.98951118147635064</v>
      </c>
      <c r="AX25" s="4"/>
      <c r="AY25" s="113" t="s">
        <v>52</v>
      </c>
      <c r="AZ25" s="15" t="s">
        <v>52</v>
      </c>
      <c r="BA25" s="15" t="s">
        <v>138</v>
      </c>
    </row>
    <row r="26" spans="2:53" ht="16.5" thickBot="1">
      <c r="B26" s="14" t="s">
        <v>137</v>
      </c>
      <c r="C26" s="12"/>
      <c r="D26" s="12"/>
      <c r="E26" s="2"/>
      <c r="F26" s="8"/>
      <c r="G26" s="8"/>
      <c r="H26" s="8"/>
      <c r="I26" s="8"/>
      <c r="J26" s="8"/>
      <c r="K26" s="8"/>
      <c r="L26" s="4"/>
      <c r="M26" s="127"/>
      <c r="N26" s="126"/>
      <c r="O26" s="4"/>
      <c r="P26" s="149">
        <f>D25-(K25-M25+N25)</f>
        <v>2.9000000000000004</v>
      </c>
      <c r="Q26" s="4"/>
      <c r="R26" s="127"/>
      <c r="S26" s="129"/>
      <c r="T26" s="129"/>
      <c r="U26" s="129"/>
      <c r="V26" s="130"/>
      <c r="W26" s="130"/>
      <c r="X26" s="131"/>
      <c r="Y26" s="132"/>
      <c r="Z26" s="133"/>
      <c r="AA26" s="133"/>
      <c r="AB26" s="133"/>
      <c r="AC26" s="134"/>
      <c r="AD26" s="135"/>
      <c r="AE26" s="132"/>
      <c r="AF26" s="133"/>
      <c r="AG26" s="133"/>
      <c r="AH26" s="133"/>
      <c r="AI26" s="16"/>
      <c r="AJ26" s="136"/>
      <c r="AK26" s="137"/>
      <c r="AL26" s="130"/>
      <c r="AM26" s="130"/>
      <c r="AN26" s="130"/>
      <c r="AO26" s="131"/>
      <c r="AP26" s="140"/>
      <c r="AQ26" s="137"/>
      <c r="AR26" s="137"/>
      <c r="AS26" s="16"/>
      <c r="AT26" s="141"/>
      <c r="AU26" s="130"/>
      <c r="AV26" s="130"/>
      <c r="AW26" s="130"/>
      <c r="AX26" s="131"/>
      <c r="AY26" s="127"/>
      <c r="AZ26" s="126"/>
      <c r="BA26" s="126"/>
    </row>
    <row r="27" spans="2:53" ht="15.75" thickBot="1"/>
    <row r="28" spans="2:53" ht="16.5" thickBot="1">
      <c r="B28" s="13">
        <v>41291</v>
      </c>
      <c r="C28" s="11" t="s">
        <v>0</v>
      </c>
      <c r="D28" s="15">
        <v>8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4"/>
      <c r="M28" s="113">
        <v>0</v>
      </c>
      <c r="N28" s="15">
        <v>0</v>
      </c>
      <c r="O28" s="4"/>
      <c r="P28" s="114">
        <f>D28-(M28+N28)</f>
        <v>8</v>
      </c>
      <c r="Q28" s="4"/>
      <c r="R28" s="7" t="s">
        <v>121</v>
      </c>
      <c r="S28" s="115">
        <v>0.32500000000000001</v>
      </c>
      <c r="T28" s="115">
        <v>0.32500000000000001</v>
      </c>
      <c r="U28" s="115">
        <f>S28+T28</f>
        <v>0.65</v>
      </c>
      <c r="V28" s="116">
        <v>90</v>
      </c>
      <c r="W28" s="50">
        <f>P28*V28</f>
        <v>720</v>
      </c>
      <c r="X28" s="4"/>
      <c r="Y28" s="117">
        <v>246</v>
      </c>
      <c r="Z28" s="118">
        <v>246</v>
      </c>
      <c r="AA28" s="118">
        <v>0</v>
      </c>
      <c r="AB28" s="118">
        <v>0</v>
      </c>
      <c r="AC28" s="119">
        <v>246</v>
      </c>
      <c r="AD28" s="120"/>
      <c r="AE28" s="117">
        <v>13</v>
      </c>
      <c r="AF28" s="118">
        <v>13</v>
      </c>
      <c r="AG28" s="118">
        <v>0</v>
      </c>
      <c r="AH28" s="118">
        <v>13</v>
      </c>
      <c r="AI28" s="3"/>
      <c r="AJ28" s="29">
        <f>AC28*U28</f>
        <v>159.9</v>
      </c>
      <c r="AK28" s="121">
        <v>2</v>
      </c>
      <c r="AL28" s="15">
        <v>0.33</v>
      </c>
      <c r="AM28" s="15">
        <v>0</v>
      </c>
      <c r="AN28" s="121">
        <f>AK28+AM28</f>
        <v>2</v>
      </c>
      <c r="AO28" s="122"/>
      <c r="AP28" s="124">
        <f>AR25</f>
        <v>314.94</v>
      </c>
      <c r="AQ28" s="125">
        <f>AJ28+AK28+AL28+AM28</f>
        <v>162.23000000000002</v>
      </c>
      <c r="AR28" s="125">
        <f>AP28-AQ28</f>
        <v>152.70999999999998</v>
      </c>
      <c r="AS28" s="3"/>
      <c r="AT28" s="29">
        <f>(AC28/W28)*100</f>
        <v>34.166666666666664</v>
      </c>
      <c r="AU28" s="15" t="s">
        <v>134</v>
      </c>
      <c r="AV28" s="50">
        <f>(AK28/(AJ28+AK28))*100</f>
        <v>1.2353304508956144</v>
      </c>
      <c r="AW28" s="15">
        <f>(AN28/AJ28)*100</f>
        <v>1.2507817385866167</v>
      </c>
      <c r="AX28" s="4"/>
      <c r="AY28" s="113" t="s">
        <v>52</v>
      </c>
      <c r="AZ28" s="15" t="s">
        <v>52</v>
      </c>
      <c r="BA28" s="15" t="s">
        <v>145</v>
      </c>
    </row>
    <row r="29" spans="2:53" ht="16.5" thickBot="1">
      <c r="B29" s="14" t="s">
        <v>137</v>
      </c>
      <c r="C29" s="12"/>
      <c r="D29" s="12"/>
      <c r="E29" s="2"/>
      <c r="F29" s="8"/>
      <c r="G29" s="8"/>
      <c r="H29" s="8"/>
      <c r="I29" s="8"/>
      <c r="J29" s="8"/>
      <c r="K29" s="8"/>
      <c r="L29" s="4"/>
      <c r="M29" s="127"/>
      <c r="N29" s="126"/>
      <c r="O29" s="4"/>
      <c r="P29" s="149">
        <f>D28-(K28-M28+N28)</f>
        <v>8</v>
      </c>
      <c r="Q29" s="4"/>
      <c r="R29" s="127"/>
      <c r="S29" s="129"/>
      <c r="T29" s="129"/>
      <c r="U29" s="129"/>
      <c r="V29" s="130"/>
      <c r="W29" s="130"/>
      <c r="X29" s="131"/>
      <c r="Y29" s="132"/>
      <c r="Z29" s="133"/>
      <c r="AA29" s="133"/>
      <c r="AB29" s="133"/>
      <c r="AC29" s="134"/>
      <c r="AD29" s="135"/>
      <c r="AE29" s="132"/>
      <c r="AF29" s="133"/>
      <c r="AG29" s="133"/>
      <c r="AH29" s="133"/>
      <c r="AI29" s="16"/>
      <c r="AJ29" s="136"/>
      <c r="AK29" s="137"/>
      <c r="AL29" s="130"/>
      <c r="AM29" s="130"/>
      <c r="AN29" s="130"/>
      <c r="AO29" s="131"/>
      <c r="AP29" s="140"/>
      <c r="AQ29" s="137"/>
      <c r="AR29" s="137"/>
      <c r="AS29" s="16"/>
      <c r="AT29" s="141"/>
      <c r="AU29" s="130"/>
      <c r="AV29" s="130"/>
      <c r="AW29" s="130"/>
      <c r="AX29" s="131"/>
      <c r="AY29" s="127"/>
      <c r="AZ29" s="126"/>
      <c r="BA29" s="126"/>
    </row>
    <row r="30" spans="2:53" ht="15.75" thickBot="1"/>
    <row r="31" spans="2:53" ht="16.5" thickBot="1">
      <c r="B31" s="13">
        <v>41291</v>
      </c>
      <c r="C31" s="11" t="s">
        <v>73</v>
      </c>
      <c r="D31" s="15">
        <v>7.5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4"/>
      <c r="M31" s="113">
        <v>4.5</v>
      </c>
      <c r="N31" s="15">
        <v>0</v>
      </c>
      <c r="O31" s="4"/>
      <c r="P31" s="114">
        <f>D31-(M31+N31)</f>
        <v>3</v>
      </c>
      <c r="Q31" s="4"/>
      <c r="R31" s="7" t="s">
        <v>121</v>
      </c>
      <c r="S31" s="115">
        <v>0.32300000000000001</v>
      </c>
      <c r="T31" s="115">
        <v>0.32300000000000001</v>
      </c>
      <c r="U31" s="115">
        <f>S31+T31</f>
        <v>0.64600000000000002</v>
      </c>
      <c r="V31" s="116">
        <v>90</v>
      </c>
      <c r="W31" s="50">
        <f>P31*V31</f>
        <v>270</v>
      </c>
      <c r="X31" s="4"/>
      <c r="Y31" s="117">
        <v>310</v>
      </c>
      <c r="Z31" s="118">
        <v>310</v>
      </c>
      <c r="AA31" s="118">
        <v>0</v>
      </c>
      <c r="AB31" s="118">
        <v>0</v>
      </c>
      <c r="AC31" s="119">
        <v>310</v>
      </c>
      <c r="AD31" s="120"/>
      <c r="AE31" s="117">
        <v>9</v>
      </c>
      <c r="AF31" s="118">
        <v>9</v>
      </c>
      <c r="AG31" s="118">
        <v>0</v>
      </c>
      <c r="AH31" s="118">
        <v>9</v>
      </c>
      <c r="AI31" s="3"/>
      <c r="AJ31" s="29">
        <f>AC31*U31</f>
        <v>200.26000000000002</v>
      </c>
      <c r="AK31" s="121">
        <v>2</v>
      </c>
      <c r="AL31" s="15">
        <v>8.1999999999999993</v>
      </c>
      <c r="AM31" s="15">
        <v>0</v>
      </c>
      <c r="AN31" s="121">
        <f>AK31+AM31</f>
        <v>2</v>
      </c>
      <c r="AO31" s="122"/>
      <c r="AP31" s="124">
        <f>AR28</f>
        <v>152.70999999999998</v>
      </c>
      <c r="AQ31" s="125">
        <f>AJ31+AK31+AL31+AM31</f>
        <v>210.46</v>
      </c>
      <c r="AR31" s="125">
        <f>AP31-AQ31</f>
        <v>-57.750000000000028</v>
      </c>
      <c r="AS31" s="3"/>
      <c r="AT31" s="29">
        <f>(AC31/W31)*100</f>
        <v>114.81481481481481</v>
      </c>
      <c r="AU31" s="15" t="s">
        <v>134</v>
      </c>
      <c r="AV31" s="50">
        <f>(AK31/(AJ31+AK31))*100</f>
        <v>0.98882626322555123</v>
      </c>
      <c r="AW31" s="15">
        <f>(AN31/AJ31)*100</f>
        <v>0.99870168780585233</v>
      </c>
      <c r="AX31" s="4"/>
      <c r="AY31" s="113" t="s">
        <v>138</v>
      </c>
      <c r="AZ31" s="15" t="s">
        <v>52</v>
      </c>
      <c r="BA31" s="15" t="s">
        <v>145</v>
      </c>
    </row>
    <row r="32" spans="2:53" ht="16.5" thickBot="1">
      <c r="B32" s="14" t="s">
        <v>137</v>
      </c>
      <c r="C32" s="12"/>
      <c r="D32" s="12"/>
      <c r="E32" s="2"/>
      <c r="F32" s="8"/>
      <c r="G32" s="8"/>
      <c r="H32" s="8"/>
      <c r="I32" s="8"/>
      <c r="J32" s="8"/>
      <c r="K32" s="8"/>
      <c r="L32" s="4"/>
      <c r="M32" s="127"/>
      <c r="N32" s="126"/>
      <c r="O32" s="4"/>
      <c r="P32" s="149">
        <f>(D31-(K31))-M31-N31</f>
        <v>3</v>
      </c>
      <c r="Q32" s="4"/>
      <c r="R32" s="127"/>
      <c r="S32" s="129"/>
      <c r="T32" s="129"/>
      <c r="U32" s="129"/>
      <c r="V32" s="130"/>
      <c r="W32" s="130"/>
      <c r="X32" s="131"/>
      <c r="Y32" s="132"/>
      <c r="Z32" s="133"/>
      <c r="AA32" s="133"/>
      <c r="AB32" s="133"/>
      <c r="AC32" s="134"/>
      <c r="AD32" s="135"/>
      <c r="AE32" s="132"/>
      <c r="AF32" s="133"/>
      <c r="AG32" s="133"/>
      <c r="AH32" s="133"/>
      <c r="AI32" s="16"/>
      <c r="AJ32" s="136"/>
      <c r="AK32" s="137"/>
      <c r="AL32" s="130"/>
      <c r="AM32" s="130"/>
      <c r="AN32" s="130"/>
      <c r="AO32" s="131"/>
      <c r="AP32" s="140"/>
      <c r="AQ32" s="137"/>
      <c r="AR32" s="137"/>
      <c r="AS32" s="16"/>
      <c r="AT32" s="141"/>
      <c r="AU32" s="130"/>
      <c r="AV32" s="130"/>
      <c r="AW32" s="130"/>
      <c r="AX32" s="131"/>
      <c r="AY32" s="127"/>
      <c r="AZ32" s="126"/>
      <c r="BA32" s="126"/>
    </row>
    <row r="33" spans="2:53" ht="15.75" thickBot="1"/>
    <row r="34" spans="2:53" ht="13.5" customHeight="1">
      <c r="B34" s="29" t="s">
        <v>32</v>
      </c>
      <c r="C34" s="30" t="s">
        <v>1</v>
      </c>
      <c r="D34" s="31" t="s">
        <v>1</v>
      </c>
      <c r="E34" s="54"/>
      <c r="F34" s="609" t="s">
        <v>12</v>
      </c>
      <c r="G34" s="610"/>
      <c r="H34" s="610"/>
      <c r="I34" s="610"/>
      <c r="J34" s="610"/>
      <c r="K34" s="611"/>
      <c r="L34" s="15"/>
      <c r="M34" s="612" t="s">
        <v>33</v>
      </c>
      <c r="N34" s="613"/>
      <c r="O34" s="15"/>
      <c r="P34" s="50" t="s">
        <v>10</v>
      </c>
      <c r="Q34" s="54"/>
      <c r="R34" s="50" t="s">
        <v>122</v>
      </c>
      <c r="S34" s="609" t="s">
        <v>123</v>
      </c>
      <c r="T34" s="610"/>
      <c r="U34" s="611"/>
      <c r="V34" s="50" t="s">
        <v>29</v>
      </c>
      <c r="W34" s="55" t="s">
        <v>14</v>
      </c>
      <c r="X34" s="54" t="s">
        <v>9</v>
      </c>
      <c r="Y34" s="629" t="s">
        <v>124</v>
      </c>
      <c r="Z34" s="630"/>
      <c r="AA34" s="630"/>
      <c r="AB34" s="630"/>
      <c r="AC34" s="100" t="s">
        <v>14</v>
      </c>
      <c r="AD34" s="56"/>
      <c r="AE34" s="631" t="s">
        <v>41</v>
      </c>
      <c r="AF34" s="632"/>
      <c r="AG34" s="632"/>
      <c r="AH34" s="101" t="s">
        <v>43</v>
      </c>
      <c r="AI34" s="54"/>
      <c r="AJ34" s="57" t="s">
        <v>38</v>
      </c>
      <c r="AK34" s="58"/>
      <c r="AL34" s="59"/>
      <c r="AM34" s="60"/>
      <c r="AN34" s="50" t="s">
        <v>11</v>
      </c>
      <c r="AO34" s="54"/>
      <c r="AP34" s="614" t="s">
        <v>39</v>
      </c>
      <c r="AQ34" s="615"/>
      <c r="AR34" s="616"/>
      <c r="AS34" s="54"/>
      <c r="AT34" s="102" t="s">
        <v>22</v>
      </c>
      <c r="AU34" s="55" t="s">
        <v>22</v>
      </c>
      <c r="AV34" s="50" t="s">
        <v>20</v>
      </c>
      <c r="AW34" s="50" t="s">
        <v>20</v>
      </c>
      <c r="AX34" s="54"/>
      <c r="AY34" s="15" t="s">
        <v>22</v>
      </c>
      <c r="AZ34" s="15" t="s">
        <v>9</v>
      </c>
      <c r="BA34" s="61" t="s">
        <v>9</v>
      </c>
    </row>
    <row r="35" spans="2:53" ht="15.75" thickBot="1">
      <c r="B35" s="32" t="s">
        <v>9</v>
      </c>
      <c r="C35" s="25" t="s">
        <v>9</v>
      </c>
      <c r="D35" s="33" t="s">
        <v>10</v>
      </c>
      <c r="E35" s="3"/>
      <c r="F35" s="37" t="s">
        <v>3</v>
      </c>
      <c r="G35" s="37" t="s">
        <v>4</v>
      </c>
      <c r="H35" s="37" t="s">
        <v>5</v>
      </c>
      <c r="I35" s="37" t="s">
        <v>6</v>
      </c>
      <c r="J35" s="37" t="s">
        <v>8</v>
      </c>
      <c r="K35" s="37" t="s">
        <v>11</v>
      </c>
      <c r="L35" s="2"/>
      <c r="M35" s="38" t="s">
        <v>10</v>
      </c>
      <c r="N35" s="39" t="s">
        <v>116</v>
      </c>
      <c r="O35" s="1"/>
      <c r="P35" s="25" t="s">
        <v>2</v>
      </c>
      <c r="Q35" s="3"/>
      <c r="R35" s="25" t="s">
        <v>125</v>
      </c>
      <c r="S35" s="28" t="s">
        <v>126</v>
      </c>
      <c r="T35" s="25" t="s">
        <v>127</v>
      </c>
      <c r="U35" s="25" t="s">
        <v>34</v>
      </c>
      <c r="V35" s="25" t="s">
        <v>46</v>
      </c>
      <c r="W35" s="41" t="s">
        <v>16</v>
      </c>
      <c r="X35" s="3" t="s">
        <v>9</v>
      </c>
      <c r="Y35" s="624" t="s">
        <v>128</v>
      </c>
      <c r="Z35" s="625"/>
      <c r="AA35" s="625"/>
      <c r="AB35" s="626"/>
      <c r="AC35" s="103" t="s">
        <v>11</v>
      </c>
      <c r="AD35" s="6"/>
      <c r="AE35" s="627" t="s">
        <v>42</v>
      </c>
      <c r="AF35" s="628"/>
      <c r="AG35" s="628"/>
      <c r="AH35" s="104" t="s">
        <v>129</v>
      </c>
      <c r="AI35" s="3"/>
      <c r="AJ35" s="24" t="s">
        <v>23</v>
      </c>
      <c r="AK35" s="46" t="s">
        <v>18</v>
      </c>
      <c r="AL35" s="24" t="s">
        <v>25</v>
      </c>
      <c r="AM35" s="24" t="s">
        <v>26</v>
      </c>
      <c r="AN35" s="25" t="s">
        <v>30</v>
      </c>
      <c r="AO35" s="16"/>
      <c r="AP35" s="26" t="s">
        <v>130</v>
      </c>
      <c r="AQ35" s="105" t="s">
        <v>141</v>
      </c>
      <c r="AR35" s="28"/>
      <c r="AS35" s="3"/>
      <c r="AT35" s="106" t="s">
        <v>14</v>
      </c>
      <c r="AU35" s="41" t="s">
        <v>14</v>
      </c>
      <c r="AV35" s="25" t="s">
        <v>27</v>
      </c>
      <c r="AW35" s="25" t="s">
        <v>28</v>
      </c>
      <c r="AX35" s="3"/>
      <c r="AY35" s="2" t="s">
        <v>14</v>
      </c>
      <c r="AZ35" s="2" t="s">
        <v>27</v>
      </c>
      <c r="BA35" s="62" t="s">
        <v>28</v>
      </c>
    </row>
    <row r="36" spans="2:53" ht="15.75" thickBot="1">
      <c r="B36" s="34"/>
      <c r="C36" s="35"/>
      <c r="D36" s="36" t="s">
        <v>9</v>
      </c>
      <c r="E36" s="52"/>
      <c r="F36" s="63"/>
      <c r="G36" s="63"/>
      <c r="H36" s="63"/>
      <c r="I36" s="63" t="s">
        <v>7</v>
      </c>
      <c r="J36" s="63"/>
      <c r="K36" s="63"/>
      <c r="L36" s="12"/>
      <c r="M36" s="51" t="s">
        <v>15</v>
      </c>
      <c r="N36" s="63" t="s">
        <v>132</v>
      </c>
      <c r="O36" s="12"/>
      <c r="P36" s="35" t="s">
        <v>9</v>
      </c>
      <c r="Q36" s="52"/>
      <c r="R36" s="35"/>
      <c r="S36" s="107"/>
      <c r="T36" s="35"/>
      <c r="U36" s="35"/>
      <c r="V36" s="35" t="s">
        <v>13</v>
      </c>
      <c r="W36" s="64" t="s">
        <v>17</v>
      </c>
      <c r="X36" s="52"/>
      <c r="Y36" s="108" t="s">
        <v>126</v>
      </c>
      <c r="Z36" s="108" t="s">
        <v>127</v>
      </c>
      <c r="AA36" s="109" t="s">
        <v>133</v>
      </c>
      <c r="AB36" s="42" t="s">
        <v>19</v>
      </c>
      <c r="AC36" s="65"/>
      <c r="AD36" s="52"/>
      <c r="AE36" s="110" t="s">
        <v>126</v>
      </c>
      <c r="AF36" s="111" t="s">
        <v>127</v>
      </c>
      <c r="AG36" s="43" t="s">
        <v>19</v>
      </c>
      <c r="AH36" s="44" t="s">
        <v>19</v>
      </c>
      <c r="AI36" s="66"/>
      <c r="AJ36" s="35" t="s">
        <v>24</v>
      </c>
      <c r="AK36" s="67" t="s">
        <v>24</v>
      </c>
      <c r="AL36" s="35" t="s">
        <v>24</v>
      </c>
      <c r="AM36" s="35" t="s">
        <v>24</v>
      </c>
      <c r="AN36" s="35" t="s">
        <v>24</v>
      </c>
      <c r="AO36" s="52"/>
      <c r="AP36" s="71" t="s">
        <v>36</v>
      </c>
      <c r="AQ36" s="69" t="s">
        <v>35</v>
      </c>
      <c r="AR36" s="70" t="s">
        <v>37</v>
      </c>
      <c r="AS36" s="52"/>
      <c r="AT36" s="112" t="s">
        <v>20</v>
      </c>
      <c r="AU36" s="64" t="s">
        <v>20</v>
      </c>
      <c r="AV36" s="35"/>
      <c r="AW36" s="35"/>
      <c r="AX36" s="52"/>
      <c r="AY36" s="72">
        <v>1</v>
      </c>
      <c r="AZ36" s="73">
        <v>0</v>
      </c>
      <c r="BA36" s="53" t="s">
        <v>31</v>
      </c>
    </row>
    <row r="37" spans="2:53" ht="16.5" thickBot="1">
      <c r="B37" s="13">
        <v>41292</v>
      </c>
      <c r="C37" s="11" t="s">
        <v>0</v>
      </c>
      <c r="D37" s="15">
        <v>8</v>
      </c>
      <c r="E37" s="2"/>
      <c r="F37" s="7">
        <v>0.31</v>
      </c>
      <c r="G37" s="7">
        <v>0</v>
      </c>
      <c r="H37" s="7">
        <v>0</v>
      </c>
      <c r="I37" s="7">
        <v>0</v>
      </c>
      <c r="J37" s="7">
        <v>0</v>
      </c>
      <c r="K37" s="7">
        <f>SUM(F37:J37)</f>
        <v>0.31</v>
      </c>
      <c r="L37" s="4"/>
      <c r="M37" s="113">
        <v>0</v>
      </c>
      <c r="N37" s="15">
        <v>0</v>
      </c>
      <c r="O37" s="4"/>
      <c r="P37" s="114">
        <f>D37-(M37+N37)</f>
        <v>8</v>
      </c>
      <c r="Q37" s="4"/>
      <c r="R37" s="7" t="s">
        <v>121</v>
      </c>
      <c r="S37" s="115">
        <v>0.32700000000000001</v>
      </c>
      <c r="T37" s="115">
        <v>0.32700000000000001</v>
      </c>
      <c r="U37" s="115">
        <f>S37+T37</f>
        <v>0.65400000000000003</v>
      </c>
      <c r="V37" s="116">
        <v>90</v>
      </c>
      <c r="W37" s="50">
        <f>P37*V37</f>
        <v>720</v>
      </c>
      <c r="X37" s="4"/>
      <c r="Y37" s="117">
        <v>180</v>
      </c>
      <c r="Z37" s="118">
        <v>180</v>
      </c>
      <c r="AA37" s="118">
        <v>0</v>
      </c>
      <c r="AB37" s="118">
        <v>0</v>
      </c>
      <c r="AC37" s="119">
        <v>180</v>
      </c>
      <c r="AD37" s="120"/>
      <c r="AE37" s="117">
        <v>11</v>
      </c>
      <c r="AF37" s="118">
        <v>11</v>
      </c>
      <c r="AG37" s="118">
        <v>0</v>
      </c>
      <c r="AH37" s="118">
        <v>9</v>
      </c>
      <c r="AI37" s="3"/>
      <c r="AJ37" s="29">
        <f>AC37*U37</f>
        <v>117.72</v>
      </c>
      <c r="AK37" s="121">
        <v>2</v>
      </c>
      <c r="AL37" s="15">
        <v>1</v>
      </c>
      <c r="AM37" s="15">
        <v>0</v>
      </c>
      <c r="AN37" s="121">
        <f>AK37+AM37</f>
        <v>2</v>
      </c>
      <c r="AO37" s="122"/>
      <c r="AP37" s="124">
        <v>626</v>
      </c>
      <c r="AQ37" s="125">
        <f>AJ37+AK37+AL37+AM37</f>
        <v>120.72</v>
      </c>
      <c r="AR37" s="125">
        <f>AP37-AQ37</f>
        <v>505.28</v>
      </c>
      <c r="AS37" s="3"/>
      <c r="AT37" s="29">
        <f>(AC37/W37)*100</f>
        <v>25</v>
      </c>
      <c r="AU37" s="15" t="s">
        <v>134</v>
      </c>
      <c r="AV37" s="50">
        <f>(AK37/(AJ37+AK37))*100</f>
        <v>1.670564650851988</v>
      </c>
      <c r="AW37" s="15">
        <f>(AN37/AJ37)*100</f>
        <v>1.6989466530750934</v>
      </c>
      <c r="AX37" s="4"/>
      <c r="AY37" s="113" t="s">
        <v>52</v>
      </c>
      <c r="AZ37" s="15" t="s">
        <v>52</v>
      </c>
      <c r="BA37" s="15" t="s">
        <v>138</v>
      </c>
    </row>
    <row r="38" spans="2:53" ht="16.5" thickBot="1">
      <c r="B38" s="14" t="s">
        <v>146</v>
      </c>
      <c r="C38" s="12"/>
      <c r="D38" s="12"/>
      <c r="E38" s="2"/>
      <c r="F38" s="8"/>
      <c r="G38" s="8"/>
      <c r="H38" s="8"/>
      <c r="I38" s="8"/>
      <c r="J38" s="8"/>
      <c r="K38" s="8"/>
      <c r="L38" s="4"/>
      <c r="M38" s="127"/>
      <c r="N38" s="126"/>
      <c r="O38" s="4"/>
      <c r="P38" s="149">
        <f>D37-(K37-M37+N37)</f>
        <v>7.69</v>
      </c>
      <c r="Q38" s="4"/>
      <c r="R38" s="127"/>
      <c r="S38" s="129"/>
      <c r="T38" s="129"/>
      <c r="U38" s="129"/>
      <c r="V38" s="130"/>
      <c r="W38" s="150">
        <f>P38*V37</f>
        <v>692.1</v>
      </c>
      <c r="X38" s="131"/>
      <c r="Y38" s="132"/>
      <c r="Z38" s="133"/>
      <c r="AA38" s="133"/>
      <c r="AB38" s="133"/>
      <c r="AC38" s="134"/>
      <c r="AD38" s="135"/>
      <c r="AE38" s="132"/>
      <c r="AF38" s="133"/>
      <c r="AG38" s="133"/>
      <c r="AH38" s="133"/>
      <c r="AI38" s="16"/>
      <c r="AJ38" s="136"/>
      <c r="AK38" s="137"/>
      <c r="AL38" s="130"/>
      <c r="AM38" s="130"/>
      <c r="AN38" s="130"/>
      <c r="AO38" s="131"/>
      <c r="AP38" s="140"/>
      <c r="AQ38" s="137"/>
      <c r="AR38" s="137"/>
      <c r="AS38" s="16"/>
      <c r="AT38" s="151">
        <f>(AC37/W38)*100</f>
        <v>26.007802340702206</v>
      </c>
      <c r="AU38" s="130"/>
      <c r="AV38" s="130"/>
      <c r="AW38" s="130"/>
      <c r="AX38" s="131"/>
      <c r="AY38" s="127"/>
      <c r="AZ38" s="126"/>
      <c r="BA38" s="126"/>
    </row>
    <row r="39" spans="2:53" ht="15.75" thickBot="1"/>
    <row r="40" spans="2:53" ht="16.5" thickBot="1">
      <c r="B40" s="13">
        <v>41292</v>
      </c>
      <c r="C40" s="11" t="s">
        <v>73</v>
      </c>
      <c r="D40" s="15">
        <v>7.5</v>
      </c>
      <c r="E40" s="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>SUM(F40:J40)</f>
        <v>0</v>
      </c>
      <c r="L40" s="4"/>
      <c r="M40" s="113">
        <v>4.5</v>
      </c>
      <c r="N40" s="15">
        <v>0</v>
      </c>
      <c r="O40" s="4"/>
      <c r="P40" s="114">
        <f>D40-(M40+N40)</f>
        <v>3</v>
      </c>
      <c r="Q40" s="4"/>
      <c r="R40" s="7" t="s">
        <v>121</v>
      </c>
      <c r="S40" s="115">
        <v>0.32900000000000001</v>
      </c>
      <c r="T40" s="115">
        <v>0.32900000000000001</v>
      </c>
      <c r="U40" s="115">
        <f>S40+T40</f>
        <v>0.65800000000000003</v>
      </c>
      <c r="V40" s="116">
        <v>90</v>
      </c>
      <c r="W40" s="50">
        <f>P40*V40</f>
        <v>270</v>
      </c>
      <c r="X40" s="4"/>
      <c r="Y40" s="118">
        <v>266</v>
      </c>
      <c r="Z40" s="118">
        <v>266</v>
      </c>
      <c r="AA40" s="118">
        <v>0</v>
      </c>
      <c r="AB40" s="118">
        <v>0</v>
      </c>
      <c r="AC40" s="119">
        <v>266</v>
      </c>
      <c r="AD40" s="120"/>
      <c r="AE40" s="117">
        <v>8</v>
      </c>
      <c r="AF40" s="118">
        <v>8</v>
      </c>
      <c r="AG40" s="118">
        <v>0</v>
      </c>
      <c r="AH40" s="118">
        <v>9</v>
      </c>
      <c r="AI40" s="3"/>
      <c r="AJ40" s="29">
        <f>AC40*U40</f>
        <v>175.02800000000002</v>
      </c>
      <c r="AK40" s="121">
        <v>3.3</v>
      </c>
      <c r="AL40" s="15">
        <v>4.2</v>
      </c>
      <c r="AM40" s="15">
        <v>0</v>
      </c>
      <c r="AN40" s="121">
        <f>AK40+AM40</f>
        <v>3.3</v>
      </c>
      <c r="AO40" s="122"/>
      <c r="AP40" s="124">
        <f>AR37</f>
        <v>505.28</v>
      </c>
      <c r="AQ40" s="125">
        <f>AJ40+AK40+AL40+AM40</f>
        <v>182.52800000000002</v>
      </c>
      <c r="AR40" s="125">
        <f>AP40-AQ40</f>
        <v>322.75199999999995</v>
      </c>
      <c r="AS40" s="3"/>
      <c r="AT40" s="29">
        <f>(AC40/W40)*100</f>
        <v>98.518518518518519</v>
      </c>
      <c r="AU40" s="15" t="s">
        <v>134</v>
      </c>
      <c r="AV40" s="50">
        <f>(AK40/(AJ40+AK40))*100</f>
        <v>1.850522632452559</v>
      </c>
      <c r="AW40" s="15">
        <f>(AN40/AJ40)*100</f>
        <v>1.8854126196951344</v>
      </c>
      <c r="AX40" s="4"/>
      <c r="AY40" s="113" t="s">
        <v>52</v>
      </c>
      <c r="AZ40" s="15" t="s">
        <v>52</v>
      </c>
      <c r="BA40" s="15" t="s">
        <v>138</v>
      </c>
    </row>
    <row r="41" spans="2:53" ht="16.5" thickBot="1">
      <c r="B41" s="14" t="s">
        <v>146</v>
      </c>
      <c r="C41" s="12"/>
      <c r="D41" s="12"/>
      <c r="E41" s="2"/>
      <c r="F41" s="8"/>
      <c r="G41" s="8"/>
      <c r="H41" s="8"/>
      <c r="I41" s="8"/>
      <c r="J41" s="8"/>
      <c r="K41" s="8"/>
      <c r="L41" s="4"/>
      <c r="M41" s="127"/>
      <c r="N41" s="126"/>
      <c r="O41" s="4"/>
      <c r="P41" s="149">
        <f>(D40-(K40))-M40-N40</f>
        <v>3</v>
      </c>
      <c r="Q41" s="4"/>
      <c r="R41" s="127"/>
      <c r="S41" s="129"/>
      <c r="T41" s="129"/>
      <c r="U41" s="129"/>
      <c r="V41" s="130"/>
      <c r="W41" s="150">
        <f>P41*V40</f>
        <v>270</v>
      </c>
      <c r="X41" s="131"/>
      <c r="Y41" s="132"/>
      <c r="Z41" s="133"/>
      <c r="AA41" s="133"/>
      <c r="AB41" s="133"/>
      <c r="AC41" s="134"/>
      <c r="AD41" s="135"/>
      <c r="AE41" s="132"/>
      <c r="AF41" s="133"/>
      <c r="AG41" s="133"/>
      <c r="AH41" s="133"/>
      <c r="AI41" s="16"/>
      <c r="AJ41" s="136"/>
      <c r="AK41" s="137"/>
      <c r="AL41" s="130"/>
      <c r="AM41" s="130"/>
      <c r="AN41" s="130"/>
      <c r="AO41" s="131"/>
      <c r="AP41" s="140"/>
      <c r="AQ41" s="137"/>
      <c r="AR41" s="137"/>
      <c r="AS41" s="16"/>
      <c r="AT41" s="151">
        <f>(AC40/W41)*100</f>
        <v>98.518518518518519</v>
      </c>
      <c r="AU41" s="130"/>
      <c r="AV41" s="130"/>
      <c r="AW41" s="130"/>
      <c r="AX41" s="131"/>
      <c r="AY41" s="127"/>
      <c r="AZ41" s="126"/>
      <c r="BA41" s="126"/>
    </row>
    <row r="42" spans="2:53" ht="15.75" thickBot="1"/>
    <row r="43" spans="2:53" ht="17.25" customHeight="1" thickBot="1">
      <c r="B43" s="13">
        <v>41293</v>
      </c>
      <c r="C43" s="11" t="s">
        <v>0</v>
      </c>
      <c r="D43" s="15">
        <v>8</v>
      </c>
      <c r="E43" s="2"/>
      <c r="F43" s="7">
        <v>5.0999999999999996</v>
      </c>
      <c r="G43" s="7">
        <v>0</v>
      </c>
      <c r="H43" s="7">
        <v>0</v>
      </c>
      <c r="I43" s="7">
        <v>0</v>
      </c>
      <c r="J43" s="7">
        <v>0</v>
      </c>
      <c r="K43" s="7">
        <f>SUM(F43:J43)</f>
        <v>5.0999999999999996</v>
      </c>
      <c r="L43" s="4"/>
      <c r="M43" s="113">
        <v>0</v>
      </c>
      <c r="N43" s="15">
        <v>0</v>
      </c>
      <c r="O43" s="4"/>
      <c r="P43" s="114">
        <f>D43-(M43+N43)</f>
        <v>8</v>
      </c>
      <c r="Q43" s="4"/>
      <c r="R43" s="7" t="s">
        <v>121</v>
      </c>
      <c r="S43" s="115">
        <v>0.32600000000000001</v>
      </c>
      <c r="T43" s="115">
        <v>0.32600000000000001</v>
      </c>
      <c r="U43" s="115">
        <f>S43+T43</f>
        <v>0.65200000000000002</v>
      </c>
      <c r="V43" s="116">
        <v>90</v>
      </c>
      <c r="W43" s="50">
        <f>P43*V43</f>
        <v>720</v>
      </c>
      <c r="X43" s="4"/>
      <c r="Y43" s="117">
        <v>335</v>
      </c>
      <c r="Z43" s="118">
        <v>335</v>
      </c>
      <c r="AA43" s="118">
        <v>0</v>
      </c>
      <c r="AB43" s="118">
        <v>0</v>
      </c>
      <c r="AC43" s="119">
        <v>335</v>
      </c>
      <c r="AD43" s="120"/>
      <c r="AE43" s="117">
        <v>7</v>
      </c>
      <c r="AF43" s="118">
        <v>7</v>
      </c>
      <c r="AG43" s="118">
        <v>0</v>
      </c>
      <c r="AH43" s="118">
        <v>9</v>
      </c>
      <c r="AI43" s="3"/>
      <c r="AJ43" s="29">
        <f>AC43*U43</f>
        <v>218.42000000000002</v>
      </c>
      <c r="AK43" s="121">
        <v>3.3</v>
      </c>
      <c r="AL43" s="15">
        <v>0.36</v>
      </c>
      <c r="AM43" s="15">
        <v>0</v>
      </c>
      <c r="AN43" s="121">
        <f>AK43+AM43</f>
        <v>3.3</v>
      </c>
      <c r="AO43" s="122"/>
      <c r="AP43" s="124">
        <f>AR40</f>
        <v>322.75199999999995</v>
      </c>
      <c r="AQ43" s="125">
        <f>AJ43+AK43+AL43+AM43</f>
        <v>222.08000000000004</v>
      </c>
      <c r="AR43" s="125">
        <f>AP43-AQ43</f>
        <v>100.67199999999991</v>
      </c>
      <c r="AS43" s="3"/>
      <c r="AT43" s="29">
        <f>(AC43/W43)*100</f>
        <v>46.527777777777779</v>
      </c>
      <c r="AU43" s="15" t="s">
        <v>134</v>
      </c>
      <c r="AV43" s="50">
        <f>(AK43/(AJ43+AK43))*100</f>
        <v>1.4883637019664437</v>
      </c>
      <c r="AW43" s="15">
        <f>(AN43/AJ43)*100</f>
        <v>1.5108506547019502</v>
      </c>
      <c r="AX43" s="4"/>
      <c r="AY43" s="113" t="s">
        <v>138</v>
      </c>
      <c r="AZ43" s="15" t="s">
        <v>52</v>
      </c>
      <c r="BA43" s="15" t="s">
        <v>138</v>
      </c>
    </row>
    <row r="44" spans="2:53" ht="16.5" thickBot="1">
      <c r="B44" s="14" t="s">
        <v>146</v>
      </c>
      <c r="C44" s="12"/>
      <c r="D44" s="12"/>
      <c r="E44" s="2"/>
      <c r="F44" s="8"/>
      <c r="G44" s="8"/>
      <c r="H44" s="8"/>
      <c r="I44" s="8"/>
      <c r="J44" s="8"/>
      <c r="K44" s="8"/>
      <c r="L44" s="4"/>
      <c r="M44" s="127"/>
      <c r="N44" s="126"/>
      <c r="O44" s="4"/>
      <c r="P44" s="149">
        <f>D43-(K43-M43+N43)</f>
        <v>2.9000000000000004</v>
      </c>
      <c r="Q44" s="4"/>
      <c r="R44" s="127"/>
      <c r="S44" s="129"/>
      <c r="T44" s="129"/>
      <c r="U44" s="129"/>
      <c r="V44" s="130"/>
      <c r="W44" s="150">
        <f>P44*V43</f>
        <v>261.00000000000006</v>
      </c>
      <c r="X44" s="131"/>
      <c r="Y44" s="132"/>
      <c r="Z44" s="133"/>
      <c r="AA44" s="133"/>
      <c r="AB44" s="133"/>
      <c r="AC44" s="134"/>
      <c r="AD44" s="135"/>
      <c r="AE44" s="132"/>
      <c r="AF44" s="133"/>
      <c r="AG44" s="133"/>
      <c r="AH44" s="133"/>
      <c r="AI44" s="16"/>
      <c r="AJ44" s="136"/>
      <c r="AK44" s="137"/>
      <c r="AL44" s="130"/>
      <c r="AM44" s="130"/>
      <c r="AN44" s="130"/>
      <c r="AO44" s="131"/>
      <c r="AP44" s="140"/>
      <c r="AQ44" s="137"/>
      <c r="AR44" s="137"/>
      <c r="AS44" s="16"/>
      <c r="AT44" s="151">
        <f>(AC43/W44)*100</f>
        <v>128.35249042145591</v>
      </c>
      <c r="AU44" s="130"/>
      <c r="AV44" s="130"/>
      <c r="AW44" s="130"/>
      <c r="AX44" s="131"/>
      <c r="AY44" s="127"/>
      <c r="AZ44" s="126"/>
      <c r="BA44" s="126"/>
    </row>
    <row r="45" spans="2:53" ht="15.75" thickBot="1"/>
    <row r="46" spans="2:53" ht="16.5" thickBot="1">
      <c r="B46" s="13">
        <v>41293</v>
      </c>
      <c r="C46" s="11" t="s">
        <v>73</v>
      </c>
      <c r="D46" s="15">
        <v>7.5</v>
      </c>
      <c r="E46" s="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>SUM(F46:J46)</f>
        <v>0</v>
      </c>
      <c r="L46" s="4"/>
      <c r="M46" s="113">
        <v>4.5</v>
      </c>
      <c r="N46" s="15">
        <v>0</v>
      </c>
      <c r="O46" s="4"/>
      <c r="P46" s="114">
        <f>D46-(M46+N46)</f>
        <v>3</v>
      </c>
      <c r="Q46" s="4"/>
      <c r="R46" s="7" t="s">
        <v>121</v>
      </c>
      <c r="S46" s="115">
        <v>0.32600000000000001</v>
      </c>
      <c r="T46" s="115">
        <v>0.32600000000000001</v>
      </c>
      <c r="U46" s="115">
        <f>S46+T46</f>
        <v>0.65200000000000002</v>
      </c>
      <c r="V46" s="116">
        <v>90</v>
      </c>
      <c r="W46" s="50">
        <f>P46*V46</f>
        <v>270</v>
      </c>
      <c r="X46" s="4"/>
      <c r="Y46" s="117">
        <v>270</v>
      </c>
      <c r="Z46" s="118">
        <v>270</v>
      </c>
      <c r="AA46" s="118">
        <v>0</v>
      </c>
      <c r="AB46" s="118">
        <v>0</v>
      </c>
      <c r="AC46" s="119">
        <v>270</v>
      </c>
      <c r="AD46" s="120"/>
      <c r="AE46" s="117">
        <v>7</v>
      </c>
      <c r="AF46" s="118">
        <v>7</v>
      </c>
      <c r="AG46" s="118">
        <v>0</v>
      </c>
      <c r="AH46" s="118">
        <v>9</v>
      </c>
      <c r="AI46" s="3"/>
      <c r="AJ46" s="29">
        <f>AC46*U46</f>
        <v>176.04000000000002</v>
      </c>
      <c r="AK46" s="121">
        <v>3.3</v>
      </c>
      <c r="AL46" s="15">
        <v>0.36</v>
      </c>
      <c r="AM46" s="15">
        <v>0</v>
      </c>
      <c r="AN46" s="121">
        <f>AK46+AM46</f>
        <v>3.3</v>
      </c>
      <c r="AO46" s="122"/>
      <c r="AP46" s="124">
        <f>AR43</f>
        <v>100.67199999999991</v>
      </c>
      <c r="AQ46" s="125">
        <f>AJ46+AK46+AL46+AM46</f>
        <v>179.70000000000005</v>
      </c>
      <c r="AR46" s="125">
        <f>AP46-AQ46</f>
        <v>-79.028000000000134</v>
      </c>
      <c r="AS46" s="3"/>
      <c r="AT46" s="29">
        <f>(AC46/W46)*100</f>
        <v>100</v>
      </c>
      <c r="AU46" s="15" t="s">
        <v>134</v>
      </c>
      <c r="AV46" s="50">
        <f>(AK46/(AJ46+AK46))*100</f>
        <v>1.8400802944128467</v>
      </c>
      <c r="AW46" s="15">
        <f>(AN46/AJ46)*100</f>
        <v>1.8745739604635308</v>
      </c>
      <c r="AX46" s="4"/>
      <c r="AY46" s="113" t="s">
        <v>135</v>
      </c>
      <c r="AZ46" s="15" t="s">
        <v>52</v>
      </c>
      <c r="BA46" s="15" t="s">
        <v>138</v>
      </c>
    </row>
    <row r="47" spans="2:53" ht="16.5" thickBot="1">
      <c r="B47" s="14" t="s">
        <v>146</v>
      </c>
      <c r="C47" s="12"/>
      <c r="D47" s="12"/>
      <c r="E47" s="2"/>
      <c r="F47" s="8"/>
      <c r="G47" s="8"/>
      <c r="H47" s="8"/>
      <c r="I47" s="8"/>
      <c r="J47" s="8"/>
      <c r="K47" s="8"/>
      <c r="L47" s="4"/>
      <c r="M47" s="127"/>
      <c r="N47" s="126"/>
      <c r="O47" s="4"/>
      <c r="P47" s="149">
        <f>(D46-(K46))-M46-N46</f>
        <v>3</v>
      </c>
      <c r="Q47" s="4"/>
      <c r="R47" s="127"/>
      <c r="S47" s="129"/>
      <c r="T47" s="129"/>
      <c r="U47" s="129"/>
      <c r="V47" s="130"/>
      <c r="W47" s="150">
        <f>P47*V46</f>
        <v>270</v>
      </c>
      <c r="X47" s="131"/>
      <c r="Y47" s="132"/>
      <c r="Z47" s="133"/>
      <c r="AA47" s="133"/>
      <c r="AB47" s="133"/>
      <c r="AC47" s="134"/>
      <c r="AD47" s="135"/>
      <c r="AE47" s="132"/>
      <c r="AF47" s="133"/>
      <c r="AG47" s="133"/>
      <c r="AH47" s="133"/>
      <c r="AI47" s="16"/>
      <c r="AJ47" s="136"/>
      <c r="AK47" s="137"/>
      <c r="AL47" s="130"/>
      <c r="AM47" s="130"/>
      <c r="AN47" s="130"/>
      <c r="AO47" s="131"/>
      <c r="AP47" s="140"/>
      <c r="AQ47" s="137"/>
      <c r="AR47" s="137"/>
      <c r="AS47" s="16"/>
      <c r="AT47" s="151">
        <f>(AC46/W47)*100</f>
        <v>100</v>
      </c>
      <c r="AU47" s="130"/>
      <c r="AV47" s="130"/>
      <c r="AW47" s="130"/>
      <c r="AX47" s="131"/>
      <c r="AY47" s="127"/>
      <c r="AZ47" s="126"/>
      <c r="BA47" s="126"/>
    </row>
    <row r="48" spans="2:53" ht="15.75" thickBot="1"/>
    <row r="49" spans="2:53" ht="13.5" customHeight="1">
      <c r="B49" s="29" t="s">
        <v>32</v>
      </c>
      <c r="C49" s="30" t="s">
        <v>1</v>
      </c>
      <c r="D49" s="31" t="s">
        <v>1</v>
      </c>
      <c r="E49" s="54"/>
      <c r="F49" s="609" t="s">
        <v>12</v>
      </c>
      <c r="G49" s="610"/>
      <c r="H49" s="610"/>
      <c r="I49" s="610"/>
      <c r="J49" s="610"/>
      <c r="K49" s="611"/>
      <c r="L49" s="15"/>
      <c r="M49" s="612" t="s">
        <v>33</v>
      </c>
      <c r="N49" s="613"/>
      <c r="O49" s="15"/>
      <c r="P49" s="50" t="s">
        <v>10</v>
      </c>
      <c r="Q49" s="54"/>
      <c r="R49" s="50" t="s">
        <v>122</v>
      </c>
      <c r="S49" s="609" t="s">
        <v>123</v>
      </c>
      <c r="T49" s="610"/>
      <c r="U49" s="611"/>
      <c r="V49" s="50" t="s">
        <v>29</v>
      </c>
      <c r="W49" s="55" t="s">
        <v>14</v>
      </c>
      <c r="X49" s="54" t="s">
        <v>9</v>
      </c>
      <c r="Y49" s="629" t="s">
        <v>124</v>
      </c>
      <c r="Z49" s="630"/>
      <c r="AA49" s="630"/>
      <c r="AB49" s="630"/>
      <c r="AC49" s="100" t="s">
        <v>14</v>
      </c>
      <c r="AD49" s="56"/>
      <c r="AE49" s="631" t="s">
        <v>41</v>
      </c>
      <c r="AF49" s="632"/>
      <c r="AG49" s="632"/>
      <c r="AH49" s="101" t="s">
        <v>43</v>
      </c>
      <c r="AI49" s="54"/>
      <c r="AJ49" s="57" t="s">
        <v>38</v>
      </c>
      <c r="AK49" s="58"/>
      <c r="AL49" s="59"/>
      <c r="AM49" s="60"/>
      <c r="AN49" s="50" t="s">
        <v>11</v>
      </c>
      <c r="AO49" s="54"/>
      <c r="AP49" s="614" t="s">
        <v>39</v>
      </c>
      <c r="AQ49" s="615"/>
      <c r="AR49" s="616"/>
      <c r="AS49" s="54"/>
      <c r="AT49" s="102" t="s">
        <v>22</v>
      </c>
      <c r="AU49" s="55" t="s">
        <v>22</v>
      </c>
      <c r="AV49" s="50" t="s">
        <v>20</v>
      </c>
      <c r="AW49" s="50" t="s">
        <v>20</v>
      </c>
      <c r="AX49" s="54"/>
      <c r="AY49" s="15" t="s">
        <v>22</v>
      </c>
      <c r="AZ49" s="15" t="s">
        <v>9</v>
      </c>
      <c r="BA49" s="61" t="s">
        <v>9</v>
      </c>
    </row>
    <row r="50" spans="2:53" ht="15.75" thickBot="1">
      <c r="B50" s="32" t="s">
        <v>9</v>
      </c>
      <c r="C50" s="25" t="s">
        <v>9</v>
      </c>
      <c r="D50" s="33" t="s">
        <v>10</v>
      </c>
      <c r="E50" s="3"/>
      <c r="F50" s="37" t="s">
        <v>3</v>
      </c>
      <c r="G50" s="37" t="s">
        <v>4</v>
      </c>
      <c r="H50" s="37" t="s">
        <v>5</v>
      </c>
      <c r="I50" s="37" t="s">
        <v>6</v>
      </c>
      <c r="J50" s="37" t="s">
        <v>8</v>
      </c>
      <c r="K50" s="37" t="s">
        <v>11</v>
      </c>
      <c r="L50" s="2"/>
      <c r="M50" s="38" t="s">
        <v>10</v>
      </c>
      <c r="N50" s="39" t="s">
        <v>116</v>
      </c>
      <c r="O50" s="1"/>
      <c r="P50" s="25" t="s">
        <v>2</v>
      </c>
      <c r="Q50" s="3"/>
      <c r="R50" s="25" t="s">
        <v>125</v>
      </c>
      <c r="S50" s="28" t="s">
        <v>126</v>
      </c>
      <c r="T50" s="25" t="s">
        <v>127</v>
      </c>
      <c r="U50" s="25" t="s">
        <v>34</v>
      </c>
      <c r="V50" s="25" t="s">
        <v>46</v>
      </c>
      <c r="W50" s="41" t="s">
        <v>16</v>
      </c>
      <c r="X50" s="3" t="s">
        <v>9</v>
      </c>
      <c r="Y50" s="624" t="s">
        <v>128</v>
      </c>
      <c r="Z50" s="625"/>
      <c r="AA50" s="625"/>
      <c r="AB50" s="626"/>
      <c r="AC50" s="103" t="s">
        <v>11</v>
      </c>
      <c r="AD50" s="6"/>
      <c r="AE50" s="627" t="s">
        <v>42</v>
      </c>
      <c r="AF50" s="628"/>
      <c r="AG50" s="628"/>
      <c r="AH50" s="104" t="s">
        <v>129</v>
      </c>
      <c r="AI50" s="3"/>
      <c r="AJ50" s="24" t="s">
        <v>23</v>
      </c>
      <c r="AK50" s="46" t="s">
        <v>18</v>
      </c>
      <c r="AL50" s="24" t="s">
        <v>25</v>
      </c>
      <c r="AM50" s="24" t="s">
        <v>26</v>
      </c>
      <c r="AN50" s="25" t="s">
        <v>30</v>
      </c>
      <c r="AO50" s="16"/>
      <c r="AP50" s="26" t="s">
        <v>130</v>
      </c>
      <c r="AQ50" s="105" t="s">
        <v>142</v>
      </c>
      <c r="AR50" s="28"/>
      <c r="AS50" s="3"/>
      <c r="AT50" s="106" t="s">
        <v>14</v>
      </c>
      <c r="AU50" s="41" t="s">
        <v>14</v>
      </c>
      <c r="AV50" s="25" t="s">
        <v>27</v>
      </c>
      <c r="AW50" s="25" t="s">
        <v>28</v>
      </c>
      <c r="AX50" s="3"/>
      <c r="AY50" s="2" t="s">
        <v>14</v>
      </c>
      <c r="AZ50" s="2" t="s">
        <v>27</v>
      </c>
      <c r="BA50" s="62" t="s">
        <v>28</v>
      </c>
    </row>
    <row r="51" spans="2:53" ht="15.75" thickBot="1">
      <c r="B51" s="34"/>
      <c r="C51" s="35"/>
      <c r="D51" s="36" t="s">
        <v>9</v>
      </c>
      <c r="E51" s="52"/>
      <c r="F51" s="63"/>
      <c r="G51" s="63"/>
      <c r="H51" s="63"/>
      <c r="I51" s="63" t="s">
        <v>7</v>
      </c>
      <c r="J51" s="63"/>
      <c r="K51" s="63"/>
      <c r="L51" s="12"/>
      <c r="M51" s="51" t="s">
        <v>15</v>
      </c>
      <c r="N51" s="63" t="s">
        <v>132</v>
      </c>
      <c r="O51" s="12"/>
      <c r="P51" s="35" t="s">
        <v>9</v>
      </c>
      <c r="Q51" s="52"/>
      <c r="R51" s="35"/>
      <c r="S51" s="107"/>
      <c r="T51" s="35"/>
      <c r="U51" s="35"/>
      <c r="V51" s="35" t="s">
        <v>13</v>
      </c>
      <c r="W51" s="64" t="s">
        <v>17</v>
      </c>
      <c r="X51" s="52"/>
      <c r="Y51" s="108" t="s">
        <v>126</v>
      </c>
      <c r="Z51" s="108" t="s">
        <v>127</v>
      </c>
      <c r="AA51" s="109" t="s">
        <v>133</v>
      </c>
      <c r="AB51" s="42" t="s">
        <v>19</v>
      </c>
      <c r="AC51" s="65"/>
      <c r="AD51" s="52"/>
      <c r="AE51" s="110" t="s">
        <v>126</v>
      </c>
      <c r="AF51" s="111" t="s">
        <v>127</v>
      </c>
      <c r="AG51" s="43" t="s">
        <v>19</v>
      </c>
      <c r="AH51" s="44" t="s">
        <v>19</v>
      </c>
      <c r="AI51" s="66"/>
      <c r="AJ51" s="35" t="s">
        <v>24</v>
      </c>
      <c r="AK51" s="67" t="s">
        <v>24</v>
      </c>
      <c r="AL51" s="35" t="s">
        <v>24</v>
      </c>
      <c r="AM51" s="35" t="s">
        <v>24</v>
      </c>
      <c r="AN51" s="35" t="s">
        <v>24</v>
      </c>
      <c r="AO51" s="52"/>
      <c r="AP51" s="71" t="s">
        <v>36</v>
      </c>
      <c r="AQ51" s="69" t="s">
        <v>35</v>
      </c>
      <c r="AR51" s="70" t="s">
        <v>37</v>
      </c>
      <c r="AS51" s="52"/>
      <c r="AT51" s="112" t="s">
        <v>20</v>
      </c>
      <c r="AU51" s="64" t="s">
        <v>20</v>
      </c>
      <c r="AV51" s="35"/>
      <c r="AW51" s="35"/>
      <c r="AX51" s="52"/>
      <c r="AY51" s="72">
        <v>1</v>
      </c>
      <c r="AZ51" s="73">
        <v>0</v>
      </c>
      <c r="BA51" s="53" t="s">
        <v>31</v>
      </c>
    </row>
    <row r="52" spans="2:53" ht="17.25" customHeight="1" thickBot="1">
      <c r="B52" s="13">
        <v>41295</v>
      </c>
      <c r="C52" s="11" t="s">
        <v>0</v>
      </c>
      <c r="D52" s="15">
        <v>8</v>
      </c>
      <c r="E52" s="2"/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>SUM(F52:J52)</f>
        <v>0</v>
      </c>
      <c r="L52" s="4"/>
      <c r="M52" s="113">
        <v>0</v>
      </c>
      <c r="N52" s="15">
        <v>0</v>
      </c>
      <c r="O52" s="4"/>
      <c r="P52" s="114">
        <f>D52-(M52+N52)</f>
        <v>8</v>
      </c>
      <c r="Q52" s="4"/>
      <c r="R52" s="7" t="s">
        <v>121</v>
      </c>
      <c r="S52" s="115">
        <v>0.33400000000000002</v>
      </c>
      <c r="T52" s="115">
        <v>0.33200000000000002</v>
      </c>
      <c r="U52" s="115">
        <f>S52+T52</f>
        <v>0.66600000000000004</v>
      </c>
      <c r="V52" s="116">
        <v>90</v>
      </c>
      <c r="W52" s="50">
        <f>P52*V52</f>
        <v>720</v>
      </c>
      <c r="X52" s="4"/>
      <c r="Y52" s="117">
        <v>405</v>
      </c>
      <c r="Z52" s="118">
        <v>405</v>
      </c>
      <c r="AA52" s="118">
        <v>0</v>
      </c>
      <c r="AB52" s="118">
        <v>0</v>
      </c>
      <c r="AC52" s="119">
        <v>405</v>
      </c>
      <c r="AD52" s="120"/>
      <c r="AE52" s="117">
        <v>22</v>
      </c>
      <c r="AF52" s="118">
        <v>22</v>
      </c>
      <c r="AG52" s="118">
        <v>0</v>
      </c>
      <c r="AH52" s="118">
        <v>22</v>
      </c>
      <c r="AI52" s="3"/>
      <c r="AJ52" s="29">
        <f>AC52*U52</f>
        <v>269.73</v>
      </c>
      <c r="AK52" s="121">
        <v>15</v>
      </c>
      <c r="AL52" s="15">
        <v>14.1</v>
      </c>
      <c r="AM52" s="15">
        <v>0</v>
      </c>
      <c r="AN52" s="121">
        <f>AK52+AM52</f>
        <v>15</v>
      </c>
      <c r="AO52" s="122"/>
      <c r="AP52" s="124">
        <v>626</v>
      </c>
      <c r="AQ52" s="125">
        <f>AJ52+AK52+AL52+AM52</f>
        <v>298.83000000000004</v>
      </c>
      <c r="AR52" s="125">
        <f>AP52-AQ52</f>
        <v>327.16999999999996</v>
      </c>
      <c r="AS52" s="3"/>
      <c r="AT52" s="29">
        <f>(AC52/W52)*100</f>
        <v>56.25</v>
      </c>
      <c r="AU52" s="15" t="s">
        <v>134</v>
      </c>
      <c r="AV52" s="50">
        <f>(AK52/(AJ52+AK52))*100</f>
        <v>5.268148772521335</v>
      </c>
      <c r="AW52" s="15">
        <f>(AN52/AJ52)*100</f>
        <v>5.5611166722277829</v>
      </c>
      <c r="AX52" s="4"/>
      <c r="AY52" s="113" t="s">
        <v>52</v>
      </c>
      <c r="AZ52" s="15" t="s">
        <v>52</v>
      </c>
      <c r="BA52" s="15" t="s">
        <v>138</v>
      </c>
    </row>
    <row r="53" spans="2:53" ht="16.5" thickBot="1">
      <c r="B53" s="14" t="s">
        <v>147</v>
      </c>
      <c r="C53" s="12"/>
      <c r="D53" s="12"/>
      <c r="E53" s="2"/>
      <c r="F53" s="8"/>
      <c r="G53" s="8"/>
      <c r="H53" s="8"/>
      <c r="I53" s="8"/>
      <c r="J53" s="8"/>
      <c r="K53" s="8"/>
      <c r="L53" s="4"/>
      <c r="M53" s="127"/>
      <c r="N53" s="126"/>
      <c r="O53" s="4"/>
      <c r="P53" s="149">
        <f>D52-(K52-M52+N52)</f>
        <v>8</v>
      </c>
      <c r="Q53" s="4"/>
      <c r="R53" s="127"/>
      <c r="S53" s="129"/>
      <c r="T53" s="129"/>
      <c r="U53" s="129"/>
      <c r="V53" s="130"/>
      <c r="W53" s="150">
        <f>P53*V52</f>
        <v>720</v>
      </c>
      <c r="X53" s="131"/>
      <c r="Y53" s="132"/>
      <c r="Z53" s="133"/>
      <c r="AA53" s="133"/>
      <c r="AB53" s="133"/>
      <c r="AC53" s="134"/>
      <c r="AD53" s="135"/>
      <c r="AE53" s="132"/>
      <c r="AF53" s="133"/>
      <c r="AG53" s="133"/>
      <c r="AH53" s="133"/>
      <c r="AI53" s="16"/>
      <c r="AJ53" s="136"/>
      <c r="AK53" s="137"/>
      <c r="AL53" s="130"/>
      <c r="AM53" s="130"/>
      <c r="AN53" s="130"/>
      <c r="AO53" s="131"/>
      <c r="AP53" s="140"/>
      <c r="AQ53" s="137"/>
      <c r="AR53" s="137"/>
      <c r="AS53" s="16"/>
      <c r="AT53" s="151">
        <f>(AC52/W53)*100</f>
        <v>56.25</v>
      </c>
      <c r="AU53" s="130"/>
      <c r="AV53" s="130"/>
      <c r="AW53" s="130"/>
      <c r="AX53" s="131"/>
      <c r="AY53" s="127"/>
      <c r="AZ53" s="126"/>
      <c r="BA53" s="126"/>
    </row>
    <row r="54" spans="2:53" ht="15.75" thickBot="1"/>
    <row r="55" spans="2:53" ht="16.5" thickBot="1">
      <c r="B55" s="13">
        <v>41295</v>
      </c>
      <c r="C55" s="11" t="s">
        <v>73</v>
      </c>
      <c r="D55" s="15">
        <v>7.5</v>
      </c>
      <c r="E55" s="2"/>
      <c r="F55" s="7">
        <v>0</v>
      </c>
      <c r="G55" s="7">
        <v>0.08</v>
      </c>
      <c r="H55" s="7">
        <v>0</v>
      </c>
      <c r="I55" s="7">
        <v>0</v>
      </c>
      <c r="J55" s="7">
        <v>0</v>
      </c>
      <c r="K55" s="7">
        <f>SUM(F55:J55)</f>
        <v>0.08</v>
      </c>
      <c r="L55" s="4"/>
      <c r="M55" s="113">
        <v>4.5</v>
      </c>
      <c r="N55" s="15">
        <v>0</v>
      </c>
      <c r="O55" s="4"/>
      <c r="P55" s="114">
        <f>D55-(M55+N55)</f>
        <v>3</v>
      </c>
      <c r="Q55" s="4"/>
      <c r="R55" s="7" t="s">
        <v>121</v>
      </c>
      <c r="S55" s="115">
        <v>0.33200000000000002</v>
      </c>
      <c r="T55" s="115">
        <v>0.33400000000000002</v>
      </c>
      <c r="U55" s="115">
        <f>S55+T55</f>
        <v>0.66600000000000004</v>
      </c>
      <c r="V55" s="116">
        <v>90</v>
      </c>
      <c r="W55" s="50">
        <f>P55*V55</f>
        <v>270</v>
      </c>
      <c r="X55" s="4"/>
      <c r="Y55" s="117">
        <v>136</v>
      </c>
      <c r="Z55" s="118">
        <v>136</v>
      </c>
      <c r="AA55" s="118">
        <v>0</v>
      </c>
      <c r="AB55" s="118">
        <v>0</v>
      </c>
      <c r="AC55" s="119">
        <v>136</v>
      </c>
      <c r="AD55" s="120"/>
      <c r="AE55" s="117">
        <v>4</v>
      </c>
      <c r="AF55" s="118">
        <v>4</v>
      </c>
      <c r="AG55" s="118">
        <v>0</v>
      </c>
      <c r="AH55" s="118">
        <v>4</v>
      </c>
      <c r="AI55" s="3"/>
      <c r="AJ55" s="29">
        <f>AC55*U55</f>
        <v>90.576000000000008</v>
      </c>
      <c r="AK55" s="121">
        <v>2.8</v>
      </c>
      <c r="AL55" s="15">
        <v>4.76</v>
      </c>
      <c r="AM55" s="15">
        <v>0</v>
      </c>
      <c r="AN55" s="121">
        <f>AK55+AM55</f>
        <v>2.8</v>
      </c>
      <c r="AO55" s="122"/>
      <c r="AP55" s="124">
        <f>AR52</f>
        <v>327.16999999999996</v>
      </c>
      <c r="AQ55" s="125">
        <f>AJ55+AK55+AL55+AM55</f>
        <v>98.13600000000001</v>
      </c>
      <c r="AR55" s="125">
        <f>AP55-AQ55</f>
        <v>229.03399999999993</v>
      </c>
      <c r="AS55" s="3"/>
      <c r="AT55" s="29">
        <f>(AC55/W55)*100</f>
        <v>50.370370370370367</v>
      </c>
      <c r="AU55" s="15" t="s">
        <v>134</v>
      </c>
      <c r="AV55" s="50">
        <f>(AK55/(AJ55+AK55))*100</f>
        <v>2.9986291980808768</v>
      </c>
      <c r="AW55" s="15">
        <f>(AN55/AJ55)*100</f>
        <v>3.0913266207383852</v>
      </c>
      <c r="AX55" s="4"/>
      <c r="AY55" s="113" t="s">
        <v>52</v>
      </c>
      <c r="AZ55" s="15" t="s">
        <v>52</v>
      </c>
      <c r="BA55" s="15" t="s">
        <v>138</v>
      </c>
    </row>
    <row r="56" spans="2:53" ht="16.5" thickBot="1">
      <c r="B56" s="14" t="s">
        <v>86</v>
      </c>
      <c r="C56" s="12"/>
      <c r="D56" s="12"/>
      <c r="E56" s="2"/>
      <c r="F56" s="8"/>
      <c r="G56" s="8"/>
      <c r="H56" s="8"/>
      <c r="I56" s="8"/>
      <c r="J56" s="8"/>
      <c r="K56" s="8"/>
      <c r="L56" s="4"/>
      <c r="M56" s="127"/>
      <c r="N56" s="126"/>
      <c r="O56" s="4"/>
      <c r="P56" s="149">
        <f>(D55-(K55))-M55-N55</f>
        <v>2.92</v>
      </c>
      <c r="Q56" s="4"/>
      <c r="R56" s="127"/>
      <c r="S56" s="129"/>
      <c r="T56" s="129"/>
      <c r="U56" s="129"/>
      <c r="V56" s="130"/>
      <c r="W56" s="150">
        <f>P56*V55</f>
        <v>262.8</v>
      </c>
      <c r="X56" s="131"/>
      <c r="Y56" s="132"/>
      <c r="Z56" s="133"/>
      <c r="AA56" s="133"/>
      <c r="AB56" s="133"/>
      <c r="AC56" s="134"/>
      <c r="AD56" s="135"/>
      <c r="AE56" s="132"/>
      <c r="AF56" s="133"/>
      <c r="AG56" s="133"/>
      <c r="AH56" s="133"/>
      <c r="AI56" s="16"/>
      <c r="AJ56" s="136"/>
      <c r="AK56" s="137"/>
      <c r="AL56" s="130"/>
      <c r="AM56" s="130"/>
      <c r="AN56" s="130"/>
      <c r="AO56" s="131"/>
      <c r="AP56" s="140"/>
      <c r="AQ56" s="137"/>
      <c r="AR56" s="137"/>
      <c r="AS56" s="16"/>
      <c r="AT56" s="151">
        <f>(AC55/W56)*100</f>
        <v>51.7503805175038</v>
      </c>
      <c r="AU56" s="130"/>
      <c r="AV56" s="130"/>
      <c r="AW56" s="130"/>
      <c r="AX56" s="131"/>
      <c r="AY56" s="127"/>
      <c r="AZ56" s="126"/>
      <c r="BA56" s="126"/>
    </row>
    <row r="57" spans="2:53" ht="15.75" thickBot="1"/>
    <row r="58" spans="2:53" ht="13.5" customHeight="1">
      <c r="B58" s="29" t="s">
        <v>32</v>
      </c>
      <c r="C58" s="30" t="s">
        <v>1</v>
      </c>
      <c r="D58" s="31" t="s">
        <v>1</v>
      </c>
      <c r="E58" s="54"/>
      <c r="F58" s="609" t="s">
        <v>12</v>
      </c>
      <c r="G58" s="610"/>
      <c r="H58" s="610"/>
      <c r="I58" s="610"/>
      <c r="J58" s="610"/>
      <c r="K58" s="611"/>
      <c r="L58" s="15"/>
      <c r="M58" s="612" t="s">
        <v>33</v>
      </c>
      <c r="N58" s="613"/>
      <c r="O58" s="15"/>
      <c r="P58" s="50" t="s">
        <v>10</v>
      </c>
      <c r="Q58" s="54"/>
      <c r="R58" s="50" t="s">
        <v>122</v>
      </c>
      <c r="S58" s="609" t="s">
        <v>123</v>
      </c>
      <c r="T58" s="610"/>
      <c r="U58" s="611"/>
      <c r="V58" s="50" t="s">
        <v>29</v>
      </c>
      <c r="W58" s="55" t="s">
        <v>14</v>
      </c>
      <c r="X58" s="54" t="s">
        <v>9</v>
      </c>
      <c r="Y58" s="629" t="s">
        <v>124</v>
      </c>
      <c r="Z58" s="630"/>
      <c r="AA58" s="630"/>
      <c r="AB58" s="636"/>
      <c r="AC58" s="100" t="s">
        <v>14</v>
      </c>
      <c r="AD58" s="56"/>
      <c r="AE58" s="631" t="s">
        <v>41</v>
      </c>
      <c r="AF58" s="632"/>
      <c r="AG58" s="637"/>
      <c r="AH58" s="101" t="s">
        <v>43</v>
      </c>
      <c r="AI58" s="54"/>
      <c r="AJ58" s="57" t="s">
        <v>38</v>
      </c>
      <c r="AK58" s="58"/>
      <c r="AL58" s="59"/>
      <c r="AM58" s="60"/>
      <c r="AN58" s="50" t="s">
        <v>11</v>
      </c>
      <c r="AO58" s="54"/>
      <c r="AP58" s="614" t="s">
        <v>39</v>
      </c>
      <c r="AQ58" s="615"/>
      <c r="AR58" s="616"/>
      <c r="AS58" s="54"/>
      <c r="AT58" s="102" t="s">
        <v>22</v>
      </c>
      <c r="AU58" s="55" t="s">
        <v>22</v>
      </c>
      <c r="AV58" s="50" t="s">
        <v>20</v>
      </c>
      <c r="AW58" s="50" t="s">
        <v>20</v>
      </c>
      <c r="AX58" s="54"/>
      <c r="AY58" s="15" t="s">
        <v>22</v>
      </c>
      <c r="AZ58" s="15" t="s">
        <v>9</v>
      </c>
      <c r="BA58" s="61" t="s">
        <v>9</v>
      </c>
    </row>
    <row r="59" spans="2:53" ht="15.75" thickBot="1">
      <c r="B59" s="32" t="s">
        <v>9</v>
      </c>
      <c r="C59" s="25" t="s">
        <v>9</v>
      </c>
      <c r="D59" s="33" t="s">
        <v>10</v>
      </c>
      <c r="E59" s="3"/>
      <c r="F59" s="37" t="s">
        <v>3</v>
      </c>
      <c r="G59" s="37" t="s">
        <v>4</v>
      </c>
      <c r="H59" s="37" t="s">
        <v>5</v>
      </c>
      <c r="I59" s="37" t="s">
        <v>6</v>
      </c>
      <c r="J59" s="37" t="s">
        <v>8</v>
      </c>
      <c r="K59" s="37" t="s">
        <v>11</v>
      </c>
      <c r="L59" s="2"/>
      <c r="M59" s="38" t="s">
        <v>10</v>
      </c>
      <c r="N59" s="39" t="s">
        <v>116</v>
      </c>
      <c r="O59" s="1"/>
      <c r="P59" s="25" t="s">
        <v>2</v>
      </c>
      <c r="Q59" s="3"/>
      <c r="R59" s="25" t="s">
        <v>125</v>
      </c>
      <c r="S59" s="28" t="s">
        <v>126</v>
      </c>
      <c r="T59" s="25" t="s">
        <v>127</v>
      </c>
      <c r="U59" s="25" t="s">
        <v>34</v>
      </c>
      <c r="V59" s="25" t="s">
        <v>46</v>
      </c>
      <c r="W59" s="41" t="s">
        <v>16</v>
      </c>
      <c r="X59" s="3" t="s">
        <v>9</v>
      </c>
      <c r="Y59" s="633" t="s">
        <v>128</v>
      </c>
      <c r="Z59" s="626"/>
      <c r="AA59" s="626"/>
      <c r="AB59" s="634"/>
      <c r="AC59" s="103" t="s">
        <v>11</v>
      </c>
      <c r="AD59" s="6"/>
      <c r="AE59" s="627" t="s">
        <v>42</v>
      </c>
      <c r="AF59" s="628"/>
      <c r="AG59" s="635"/>
      <c r="AH59" s="104" t="s">
        <v>129</v>
      </c>
      <c r="AI59" s="3"/>
      <c r="AJ59" s="24" t="s">
        <v>23</v>
      </c>
      <c r="AK59" s="46" t="s">
        <v>18</v>
      </c>
      <c r="AL59" s="24" t="s">
        <v>25</v>
      </c>
      <c r="AM59" s="24" t="s">
        <v>26</v>
      </c>
      <c r="AN59" s="25" t="s">
        <v>30</v>
      </c>
      <c r="AO59" s="16"/>
      <c r="AP59" s="26" t="s">
        <v>130</v>
      </c>
      <c r="AQ59" s="105" t="s">
        <v>143</v>
      </c>
      <c r="AR59" s="28"/>
      <c r="AS59" s="3"/>
      <c r="AT59" s="106" t="s">
        <v>14</v>
      </c>
      <c r="AU59" s="41" t="s">
        <v>14</v>
      </c>
      <c r="AV59" s="25" t="s">
        <v>27</v>
      </c>
      <c r="AW59" s="25" t="s">
        <v>28</v>
      </c>
      <c r="AX59" s="3"/>
      <c r="AY59" s="2" t="s">
        <v>14</v>
      </c>
      <c r="AZ59" s="2" t="s">
        <v>27</v>
      </c>
      <c r="BA59" s="62" t="s">
        <v>28</v>
      </c>
    </row>
    <row r="60" spans="2:53" ht="15.75" thickBot="1">
      <c r="B60" s="34"/>
      <c r="C60" s="35"/>
      <c r="D60" s="36" t="s">
        <v>9</v>
      </c>
      <c r="E60" s="52"/>
      <c r="F60" s="63"/>
      <c r="G60" s="63"/>
      <c r="H60" s="63"/>
      <c r="I60" s="63" t="s">
        <v>7</v>
      </c>
      <c r="J60" s="63"/>
      <c r="K60" s="63"/>
      <c r="L60" s="12"/>
      <c r="M60" s="51" t="s">
        <v>15</v>
      </c>
      <c r="N60" s="63" t="s">
        <v>132</v>
      </c>
      <c r="O60" s="12"/>
      <c r="P60" s="35" t="s">
        <v>9</v>
      </c>
      <c r="Q60" s="52"/>
      <c r="R60" s="35"/>
      <c r="S60" s="107"/>
      <c r="T60" s="35"/>
      <c r="U60" s="35"/>
      <c r="V60" s="35" t="s">
        <v>13</v>
      </c>
      <c r="W60" s="64" t="s">
        <v>17</v>
      </c>
      <c r="X60" s="52"/>
      <c r="Y60" s="108" t="s">
        <v>126</v>
      </c>
      <c r="Z60" s="108" t="s">
        <v>127</v>
      </c>
      <c r="AA60" s="109" t="s">
        <v>133</v>
      </c>
      <c r="AB60" s="42" t="s">
        <v>19</v>
      </c>
      <c r="AC60" s="65"/>
      <c r="AD60" s="52"/>
      <c r="AE60" s="110" t="s">
        <v>126</v>
      </c>
      <c r="AF60" s="111" t="s">
        <v>127</v>
      </c>
      <c r="AG60" s="43" t="s">
        <v>19</v>
      </c>
      <c r="AH60" s="44" t="s">
        <v>19</v>
      </c>
      <c r="AI60" s="66"/>
      <c r="AJ60" s="35" t="s">
        <v>24</v>
      </c>
      <c r="AK60" s="67" t="s">
        <v>24</v>
      </c>
      <c r="AL60" s="35" t="s">
        <v>24</v>
      </c>
      <c r="AM60" s="35" t="s">
        <v>24</v>
      </c>
      <c r="AN60" s="35" t="s">
        <v>24</v>
      </c>
      <c r="AO60" s="52"/>
      <c r="AP60" s="71" t="s">
        <v>36</v>
      </c>
      <c r="AQ60" s="69" t="s">
        <v>35</v>
      </c>
      <c r="AR60" s="70" t="s">
        <v>37</v>
      </c>
      <c r="AS60" s="52"/>
      <c r="AT60" s="112" t="s">
        <v>20</v>
      </c>
      <c r="AU60" s="64" t="s">
        <v>20</v>
      </c>
      <c r="AV60" s="35"/>
      <c r="AW60" s="35"/>
      <c r="AX60" s="52"/>
      <c r="AY60" s="72">
        <v>1</v>
      </c>
      <c r="AZ60" s="73">
        <v>0</v>
      </c>
      <c r="BA60" s="53" t="s">
        <v>31</v>
      </c>
    </row>
    <row r="61" spans="2:53" ht="15.75" thickBot="1"/>
    <row r="62" spans="2:53" ht="16.5" thickBot="1">
      <c r="B62" s="13">
        <v>41296</v>
      </c>
      <c r="C62" s="11" t="s">
        <v>0</v>
      </c>
      <c r="D62" s="15">
        <v>8</v>
      </c>
      <c r="E62" s="2"/>
      <c r="F62" s="7">
        <v>0</v>
      </c>
      <c r="G62" s="7">
        <v>0.25</v>
      </c>
      <c r="H62" s="7">
        <v>0</v>
      </c>
      <c r="I62" s="7">
        <v>0</v>
      </c>
      <c r="J62" s="7">
        <v>0</v>
      </c>
      <c r="K62" s="7">
        <f>SUM(F62:J62)</f>
        <v>0.25</v>
      </c>
      <c r="L62" s="4"/>
      <c r="M62" s="113">
        <v>0</v>
      </c>
      <c r="N62" s="15">
        <v>0</v>
      </c>
      <c r="O62" s="4"/>
      <c r="P62" s="114">
        <f>D62-(M62+N62)</f>
        <v>8</v>
      </c>
      <c r="Q62" s="4"/>
      <c r="R62" s="7" t="s">
        <v>121</v>
      </c>
      <c r="S62" s="115">
        <v>0.33300000000000002</v>
      </c>
      <c r="T62" s="115">
        <v>0.33400000000000002</v>
      </c>
      <c r="U62" s="115">
        <f>S62+T62</f>
        <v>0.66700000000000004</v>
      </c>
      <c r="V62" s="116">
        <v>90</v>
      </c>
      <c r="W62" s="50">
        <f>P62*V62</f>
        <v>720</v>
      </c>
      <c r="X62" s="4"/>
      <c r="Y62" s="117">
        <v>370</v>
      </c>
      <c r="Z62" s="118">
        <v>370</v>
      </c>
      <c r="AA62" s="118">
        <v>0</v>
      </c>
      <c r="AB62" s="118">
        <v>0</v>
      </c>
      <c r="AC62" s="119">
        <v>370</v>
      </c>
      <c r="AD62" s="120"/>
      <c r="AE62" s="117">
        <v>12</v>
      </c>
      <c r="AF62" s="118">
        <v>12</v>
      </c>
      <c r="AG62" s="118">
        <v>0</v>
      </c>
      <c r="AH62" s="118">
        <v>12</v>
      </c>
      <c r="AI62" s="3"/>
      <c r="AJ62" s="29">
        <f>AC62*U62</f>
        <v>246.79000000000002</v>
      </c>
      <c r="AK62" s="121">
        <v>8</v>
      </c>
      <c r="AL62" s="15">
        <v>2</v>
      </c>
      <c r="AM62" s="15">
        <v>0</v>
      </c>
      <c r="AN62" s="121">
        <f>AK62+AM62</f>
        <v>8</v>
      </c>
      <c r="AO62" s="122"/>
      <c r="AP62" s="124">
        <v>678</v>
      </c>
      <c r="AQ62" s="125">
        <f>AJ62+AK62+AL62+AM62</f>
        <v>256.79000000000002</v>
      </c>
      <c r="AR62" s="125">
        <f>AP62-AQ62</f>
        <v>421.21</v>
      </c>
      <c r="AS62" s="3"/>
      <c r="AT62" s="29">
        <f>(AC62/W62)*100</f>
        <v>51.388888888888886</v>
      </c>
      <c r="AU62" s="15" t="s">
        <v>134</v>
      </c>
      <c r="AV62" s="50">
        <f>(AK62/(AJ62+AK62))*100</f>
        <v>3.1398406530868552</v>
      </c>
      <c r="AW62" s="15">
        <f>(AN62/AJ62)*100</f>
        <v>3.2416224320272296</v>
      </c>
      <c r="AX62" s="4"/>
      <c r="AY62" s="113" t="s">
        <v>52</v>
      </c>
      <c r="AZ62" s="15" t="s">
        <v>52</v>
      </c>
      <c r="BA62" s="15" t="s">
        <v>52</v>
      </c>
    </row>
    <row r="63" spans="2:53" ht="16.5" thickBot="1">
      <c r="B63" s="14" t="s">
        <v>86</v>
      </c>
      <c r="C63" s="12"/>
      <c r="D63" s="12"/>
      <c r="E63" s="2"/>
      <c r="F63" s="8"/>
      <c r="G63" s="8"/>
      <c r="H63" s="8"/>
      <c r="I63" s="8"/>
      <c r="J63" s="8"/>
      <c r="K63" s="8"/>
      <c r="L63" s="4"/>
      <c r="M63" s="127"/>
      <c r="N63" s="126"/>
      <c r="O63" s="4"/>
      <c r="P63" s="149">
        <f>(D62-(K62))-M62-N62</f>
        <v>7.75</v>
      </c>
      <c r="Q63" s="4"/>
      <c r="R63" s="127"/>
      <c r="S63" s="129"/>
      <c r="T63" s="129"/>
      <c r="U63" s="129"/>
      <c r="V63" s="130"/>
      <c r="W63" s="150">
        <f>P63*V62</f>
        <v>697.5</v>
      </c>
      <c r="X63" s="131"/>
      <c r="Y63" s="132"/>
      <c r="Z63" s="133"/>
      <c r="AA63" s="133"/>
      <c r="AB63" s="133"/>
      <c r="AC63" s="134"/>
      <c r="AD63" s="135"/>
      <c r="AE63" s="132"/>
      <c r="AF63" s="133"/>
      <c r="AG63" s="133"/>
      <c r="AH63" s="133"/>
      <c r="AI63" s="16"/>
      <c r="AJ63" s="136"/>
      <c r="AK63" s="137"/>
      <c r="AL63" s="130"/>
      <c r="AM63" s="130"/>
      <c r="AN63" s="130"/>
      <c r="AO63" s="131"/>
      <c r="AP63" s="140"/>
      <c r="AQ63" s="137"/>
      <c r="AR63" s="137"/>
      <c r="AS63" s="16"/>
      <c r="AT63" s="151">
        <f>(AC62/W63)*100</f>
        <v>53.046594982078851</v>
      </c>
      <c r="AU63" s="130"/>
      <c r="AV63" s="130"/>
      <c r="AW63" s="130"/>
      <c r="AX63" s="131"/>
      <c r="AY63" s="127"/>
      <c r="AZ63" s="126"/>
      <c r="BA63" s="126"/>
    </row>
    <row r="64" spans="2:53" ht="15.75" thickBot="1"/>
    <row r="65" spans="2:53" ht="16.5" thickBot="1">
      <c r="B65" s="13">
        <v>41297</v>
      </c>
      <c r="C65" s="11" t="s">
        <v>0</v>
      </c>
      <c r="D65" s="15">
        <v>8</v>
      </c>
      <c r="E65" s="2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>SUM(F65:J65)</f>
        <v>0</v>
      </c>
      <c r="L65" s="4"/>
      <c r="M65" s="113">
        <v>0</v>
      </c>
      <c r="N65" s="15">
        <v>0</v>
      </c>
      <c r="O65" s="4"/>
      <c r="P65" s="114">
        <f>D65-(M65+N65)</f>
        <v>8</v>
      </c>
      <c r="Q65" s="4"/>
      <c r="R65" s="7" t="s">
        <v>121</v>
      </c>
      <c r="S65" s="115">
        <v>0.33300000000000002</v>
      </c>
      <c r="T65" s="115">
        <v>0.33400000000000002</v>
      </c>
      <c r="U65" s="115">
        <f>S65+T65</f>
        <v>0.66700000000000004</v>
      </c>
      <c r="V65" s="116">
        <v>90</v>
      </c>
      <c r="W65" s="50">
        <f>P65*V65</f>
        <v>720</v>
      </c>
      <c r="X65" s="4"/>
      <c r="Y65" s="117">
        <v>185</v>
      </c>
      <c r="Z65" s="118">
        <v>185</v>
      </c>
      <c r="AA65" s="118">
        <v>0</v>
      </c>
      <c r="AB65" s="118">
        <v>0</v>
      </c>
      <c r="AC65" s="119">
        <v>185</v>
      </c>
      <c r="AD65" s="120"/>
      <c r="AE65" s="117">
        <v>0</v>
      </c>
      <c r="AF65" s="118">
        <v>0</v>
      </c>
      <c r="AG65" s="118">
        <v>0</v>
      </c>
      <c r="AH65" s="118">
        <v>0</v>
      </c>
      <c r="AI65" s="3"/>
      <c r="AJ65" s="29">
        <f>AC65*U65</f>
        <v>123.39500000000001</v>
      </c>
      <c r="AK65" s="121">
        <v>0</v>
      </c>
      <c r="AL65" s="15">
        <v>0</v>
      </c>
      <c r="AM65" s="15">
        <v>0</v>
      </c>
      <c r="AN65" s="121">
        <f>AK65+AM65</f>
        <v>0</v>
      </c>
      <c r="AO65" s="122"/>
      <c r="AP65" s="124">
        <f>AR62</f>
        <v>421.21</v>
      </c>
      <c r="AQ65" s="125">
        <f>AJ65+AK65+AL65+AM65</f>
        <v>123.39500000000001</v>
      </c>
      <c r="AR65" s="125">
        <f>AP65-AQ65</f>
        <v>297.81499999999994</v>
      </c>
      <c r="AS65" s="3"/>
      <c r="AT65" s="29">
        <f>(AC65/W65)*100</f>
        <v>25.694444444444443</v>
      </c>
      <c r="AU65" s="15" t="s">
        <v>134</v>
      </c>
      <c r="AV65" s="50">
        <f>(AK65/(AJ65+AK65))*100</f>
        <v>0</v>
      </c>
      <c r="AW65" s="15">
        <f>(AN65/AJ65)*100</f>
        <v>0</v>
      </c>
      <c r="AX65" s="4"/>
      <c r="AY65" s="113" t="s">
        <v>52</v>
      </c>
      <c r="AZ65" s="15" t="s">
        <v>52</v>
      </c>
      <c r="BA65" s="15" t="s">
        <v>52</v>
      </c>
    </row>
    <row r="66" spans="2:53" ht="16.5" thickBot="1">
      <c r="B66" s="14" t="s">
        <v>154</v>
      </c>
      <c r="C66" s="12"/>
      <c r="D66" s="12"/>
      <c r="E66" s="2"/>
      <c r="F66" s="8"/>
      <c r="G66" s="8"/>
      <c r="H66" s="8"/>
      <c r="I66" s="8"/>
      <c r="J66" s="8"/>
      <c r="K66" s="8"/>
      <c r="L66" s="4"/>
      <c r="M66" s="127"/>
      <c r="N66" s="126"/>
      <c r="O66" s="4"/>
      <c r="P66" s="149">
        <f>(D65-(K65))-M65-N65</f>
        <v>8</v>
      </c>
      <c r="Q66" s="4"/>
      <c r="R66" s="127"/>
      <c r="S66" s="129"/>
      <c r="T66" s="129"/>
      <c r="U66" s="129"/>
      <c r="V66" s="130"/>
      <c r="W66" s="150">
        <f>P66*V65</f>
        <v>720</v>
      </c>
      <c r="X66" s="131"/>
      <c r="Y66" s="132"/>
      <c r="Z66" s="133"/>
      <c r="AA66" s="133"/>
      <c r="AB66" s="133"/>
      <c r="AC66" s="134"/>
      <c r="AD66" s="135"/>
      <c r="AE66" s="132"/>
      <c r="AF66" s="133"/>
      <c r="AG66" s="133"/>
      <c r="AH66" s="133"/>
      <c r="AI66" s="16"/>
      <c r="AJ66" s="136"/>
      <c r="AK66" s="137"/>
      <c r="AL66" s="130"/>
      <c r="AM66" s="130"/>
      <c r="AN66" s="130"/>
      <c r="AO66" s="131"/>
      <c r="AP66" s="140"/>
      <c r="AQ66" s="137"/>
      <c r="AR66" s="137"/>
      <c r="AS66" s="16"/>
      <c r="AT66" s="151">
        <f>(AC65/W66)*100</f>
        <v>25.694444444444443</v>
      </c>
      <c r="AU66" s="130"/>
      <c r="AV66" s="130"/>
      <c r="AW66" s="130"/>
      <c r="AX66" s="131"/>
      <c r="AY66" s="127"/>
      <c r="AZ66" s="126"/>
      <c r="BA66" s="126"/>
    </row>
    <row r="67" spans="2:53" ht="15.75" thickBot="1"/>
    <row r="68" spans="2:53" ht="13.5" customHeight="1">
      <c r="B68" s="29" t="s">
        <v>32</v>
      </c>
      <c r="C68" s="30" t="s">
        <v>1</v>
      </c>
      <c r="D68" s="31" t="s">
        <v>1</v>
      </c>
      <c r="E68" s="54"/>
      <c r="F68" s="609" t="s">
        <v>12</v>
      </c>
      <c r="G68" s="610"/>
      <c r="H68" s="610"/>
      <c r="I68" s="610"/>
      <c r="J68" s="610"/>
      <c r="K68" s="611"/>
      <c r="L68" s="15"/>
      <c r="M68" s="612" t="s">
        <v>33</v>
      </c>
      <c r="N68" s="613"/>
      <c r="O68" s="15"/>
      <c r="P68" s="50" t="s">
        <v>10</v>
      </c>
      <c r="Q68" s="54"/>
      <c r="R68" s="50" t="s">
        <v>122</v>
      </c>
      <c r="S68" s="609" t="s">
        <v>123</v>
      </c>
      <c r="T68" s="610"/>
      <c r="U68" s="611"/>
      <c r="V68" s="50" t="s">
        <v>29</v>
      </c>
      <c r="W68" s="55" t="s">
        <v>14</v>
      </c>
      <c r="X68" s="54" t="s">
        <v>9</v>
      </c>
      <c r="Y68" s="629" t="s">
        <v>124</v>
      </c>
      <c r="Z68" s="630"/>
      <c r="AA68" s="630"/>
      <c r="AB68" s="636"/>
      <c r="AC68" s="100" t="s">
        <v>14</v>
      </c>
      <c r="AD68" s="56"/>
      <c r="AE68" s="631" t="s">
        <v>41</v>
      </c>
      <c r="AF68" s="632"/>
      <c r="AG68" s="637"/>
      <c r="AH68" s="101" t="s">
        <v>43</v>
      </c>
      <c r="AI68" s="54"/>
      <c r="AJ68" s="57" t="s">
        <v>38</v>
      </c>
      <c r="AK68" s="58"/>
      <c r="AL68" s="59"/>
      <c r="AM68" s="60"/>
      <c r="AN68" s="50" t="s">
        <v>11</v>
      </c>
      <c r="AO68" s="54"/>
      <c r="AP68" s="614" t="s">
        <v>39</v>
      </c>
      <c r="AQ68" s="615"/>
      <c r="AR68" s="616"/>
      <c r="AS68" s="54"/>
      <c r="AT68" s="102" t="s">
        <v>22</v>
      </c>
      <c r="AU68" s="55" t="s">
        <v>22</v>
      </c>
      <c r="AV68" s="50" t="s">
        <v>20</v>
      </c>
      <c r="AW68" s="50" t="s">
        <v>20</v>
      </c>
      <c r="AX68" s="54"/>
      <c r="AY68" s="15" t="s">
        <v>22</v>
      </c>
      <c r="AZ68" s="15" t="s">
        <v>9</v>
      </c>
      <c r="BA68" s="61" t="s">
        <v>9</v>
      </c>
    </row>
    <row r="69" spans="2:53" ht="15.75" thickBot="1">
      <c r="B69" s="32" t="s">
        <v>9</v>
      </c>
      <c r="C69" s="25" t="s">
        <v>9</v>
      </c>
      <c r="D69" s="33" t="s">
        <v>10</v>
      </c>
      <c r="E69" s="3"/>
      <c r="F69" s="37" t="s">
        <v>3</v>
      </c>
      <c r="G69" s="37" t="s">
        <v>4</v>
      </c>
      <c r="H69" s="37" t="s">
        <v>5</v>
      </c>
      <c r="I69" s="37" t="s">
        <v>6</v>
      </c>
      <c r="J69" s="37" t="s">
        <v>8</v>
      </c>
      <c r="K69" s="37" t="s">
        <v>11</v>
      </c>
      <c r="L69" s="2"/>
      <c r="M69" s="38" t="s">
        <v>10</v>
      </c>
      <c r="N69" s="39" t="s">
        <v>116</v>
      </c>
      <c r="O69" s="1"/>
      <c r="P69" s="25" t="s">
        <v>2</v>
      </c>
      <c r="Q69" s="3"/>
      <c r="R69" s="25" t="s">
        <v>125</v>
      </c>
      <c r="S69" s="28" t="s">
        <v>126</v>
      </c>
      <c r="T69" s="25" t="s">
        <v>127</v>
      </c>
      <c r="U69" s="25" t="s">
        <v>34</v>
      </c>
      <c r="V69" s="25" t="s">
        <v>46</v>
      </c>
      <c r="W69" s="41" t="s">
        <v>16</v>
      </c>
      <c r="X69" s="3" t="s">
        <v>9</v>
      </c>
      <c r="Y69" s="633" t="s">
        <v>128</v>
      </c>
      <c r="Z69" s="626"/>
      <c r="AA69" s="626"/>
      <c r="AB69" s="634"/>
      <c r="AC69" s="103" t="s">
        <v>11</v>
      </c>
      <c r="AD69" s="6"/>
      <c r="AE69" s="627" t="s">
        <v>42</v>
      </c>
      <c r="AF69" s="628"/>
      <c r="AG69" s="635"/>
      <c r="AH69" s="104" t="s">
        <v>129</v>
      </c>
      <c r="AI69" s="3"/>
      <c r="AJ69" s="24" t="s">
        <v>23</v>
      </c>
      <c r="AK69" s="46" t="s">
        <v>18</v>
      </c>
      <c r="AL69" s="24" t="s">
        <v>25</v>
      </c>
      <c r="AM69" s="24" t="s">
        <v>26</v>
      </c>
      <c r="AN69" s="25" t="s">
        <v>30</v>
      </c>
      <c r="AO69" s="16"/>
      <c r="AP69" s="26" t="s">
        <v>130</v>
      </c>
      <c r="AQ69" s="105"/>
      <c r="AR69" s="28"/>
      <c r="AS69" s="3"/>
      <c r="AT69" s="106" t="s">
        <v>14</v>
      </c>
      <c r="AU69" s="41" t="s">
        <v>14</v>
      </c>
      <c r="AV69" s="25" t="s">
        <v>27</v>
      </c>
      <c r="AW69" s="25" t="s">
        <v>28</v>
      </c>
      <c r="AX69" s="3"/>
      <c r="AY69" s="2" t="s">
        <v>14</v>
      </c>
      <c r="AZ69" s="2" t="s">
        <v>27</v>
      </c>
      <c r="BA69" s="62" t="s">
        <v>28</v>
      </c>
    </row>
    <row r="70" spans="2:53" ht="15.75" thickBot="1">
      <c r="B70" s="34"/>
      <c r="C70" s="35"/>
      <c r="D70" s="36" t="s">
        <v>9</v>
      </c>
      <c r="E70" s="52"/>
      <c r="F70" s="63"/>
      <c r="G70" s="63"/>
      <c r="H70" s="63"/>
      <c r="I70" s="63" t="s">
        <v>7</v>
      </c>
      <c r="J70" s="63"/>
      <c r="K70" s="63"/>
      <c r="L70" s="12"/>
      <c r="M70" s="51" t="s">
        <v>15</v>
      </c>
      <c r="N70" s="63" t="s">
        <v>132</v>
      </c>
      <c r="O70" s="12"/>
      <c r="P70" s="35" t="s">
        <v>9</v>
      </c>
      <c r="Q70" s="52"/>
      <c r="R70" s="35"/>
      <c r="S70" s="107"/>
      <c r="T70" s="35"/>
      <c r="U70" s="35"/>
      <c r="V70" s="35" t="s">
        <v>13</v>
      </c>
      <c r="W70" s="64" t="s">
        <v>17</v>
      </c>
      <c r="X70" s="52"/>
      <c r="Y70" s="108" t="s">
        <v>126</v>
      </c>
      <c r="Z70" s="108" t="s">
        <v>127</v>
      </c>
      <c r="AA70" s="109" t="s">
        <v>133</v>
      </c>
      <c r="AB70" s="42" t="s">
        <v>19</v>
      </c>
      <c r="AC70" s="65"/>
      <c r="AD70" s="52"/>
      <c r="AE70" s="110" t="s">
        <v>126</v>
      </c>
      <c r="AF70" s="111" t="s">
        <v>127</v>
      </c>
      <c r="AG70" s="43" t="s">
        <v>19</v>
      </c>
      <c r="AH70" s="44" t="s">
        <v>19</v>
      </c>
      <c r="AI70" s="66"/>
      <c r="AJ70" s="35" t="s">
        <v>24</v>
      </c>
      <c r="AK70" s="67" t="s">
        <v>24</v>
      </c>
      <c r="AL70" s="35" t="s">
        <v>24</v>
      </c>
      <c r="AM70" s="35" t="s">
        <v>24</v>
      </c>
      <c r="AN70" s="35" t="s">
        <v>24</v>
      </c>
      <c r="AO70" s="52"/>
      <c r="AP70" s="71" t="s">
        <v>36</v>
      </c>
      <c r="AQ70" s="69" t="s">
        <v>35</v>
      </c>
      <c r="AR70" s="70" t="s">
        <v>37</v>
      </c>
      <c r="AS70" s="52"/>
      <c r="AT70" s="112" t="s">
        <v>20</v>
      </c>
      <c r="AU70" s="64" t="s">
        <v>20</v>
      </c>
      <c r="AV70" s="35"/>
      <c r="AW70" s="35"/>
      <c r="AX70" s="52"/>
      <c r="AY70" s="72">
        <v>1</v>
      </c>
      <c r="AZ70" s="73">
        <v>0</v>
      </c>
      <c r="BA70" s="53" t="s">
        <v>31</v>
      </c>
    </row>
    <row r="71" spans="2:53" ht="15.75" thickBot="1"/>
    <row r="72" spans="2:53" ht="16.5" thickBot="1">
      <c r="B72" s="13">
        <v>41298</v>
      </c>
      <c r="C72" s="11" t="s">
        <v>0</v>
      </c>
      <c r="D72" s="15">
        <v>8</v>
      </c>
      <c r="E72" s="2"/>
      <c r="F72" s="7">
        <v>0</v>
      </c>
      <c r="G72" s="7">
        <v>0.5</v>
      </c>
      <c r="H72" s="7">
        <v>0</v>
      </c>
      <c r="I72" s="7">
        <v>0</v>
      </c>
      <c r="J72" s="7">
        <v>0</v>
      </c>
      <c r="K72" s="7">
        <f>SUM(F72:J72)</f>
        <v>0.5</v>
      </c>
      <c r="L72" s="4"/>
      <c r="M72" s="113">
        <v>0</v>
      </c>
      <c r="N72" s="15">
        <v>0</v>
      </c>
      <c r="O72" s="4"/>
      <c r="P72" s="114">
        <f>D72-(M72+N72)</f>
        <v>8</v>
      </c>
      <c r="Q72" s="4"/>
      <c r="R72" s="7" t="s">
        <v>59</v>
      </c>
      <c r="S72" s="115">
        <v>0</v>
      </c>
      <c r="T72" s="115">
        <v>2</v>
      </c>
      <c r="U72" s="115">
        <f>S72+T72</f>
        <v>2</v>
      </c>
      <c r="V72" s="116">
        <v>40</v>
      </c>
      <c r="W72" s="50">
        <f>P72*V72</f>
        <v>320</v>
      </c>
      <c r="X72" s="4"/>
      <c r="Y72" s="117">
        <v>0</v>
      </c>
      <c r="Z72" s="118">
        <v>0</v>
      </c>
      <c r="AA72" s="118">
        <v>0</v>
      </c>
      <c r="AB72" s="118">
        <v>1</v>
      </c>
      <c r="AC72" s="119">
        <v>87</v>
      </c>
      <c r="AD72" s="120"/>
      <c r="AE72" s="117">
        <v>0</v>
      </c>
      <c r="AF72" s="118">
        <v>0</v>
      </c>
      <c r="AG72" s="118">
        <v>1</v>
      </c>
      <c r="AH72" s="118">
        <v>1</v>
      </c>
      <c r="AI72" s="3"/>
      <c r="AJ72" s="29">
        <f>AC72*U72</f>
        <v>174</v>
      </c>
      <c r="AK72" s="121">
        <v>2.5</v>
      </c>
      <c r="AL72" s="15">
        <v>8.6999999999999993</v>
      </c>
      <c r="AM72" s="15">
        <v>3</v>
      </c>
      <c r="AN72" s="121">
        <f>AK72+AM72</f>
        <v>5.5</v>
      </c>
      <c r="AO72" s="122"/>
      <c r="AP72" s="124">
        <v>678</v>
      </c>
      <c r="AQ72" s="125">
        <f>AJ72+AK72+AL72+AM72</f>
        <v>188.2</v>
      </c>
      <c r="AR72" s="125">
        <f>AP72-AQ72</f>
        <v>489.8</v>
      </c>
      <c r="AS72" s="3"/>
      <c r="AT72" s="29">
        <f>(AC72/W72)*100</f>
        <v>27.187499999999996</v>
      </c>
      <c r="AU72" s="15" t="s">
        <v>134</v>
      </c>
      <c r="AV72" s="50">
        <f>(AK72/(AJ72+AK72))*100</f>
        <v>1.41643059490085</v>
      </c>
      <c r="AW72" s="15">
        <f>(AN72/AJ72)*100</f>
        <v>3.1609195402298855</v>
      </c>
      <c r="AX72" s="4"/>
      <c r="AY72" s="113" t="s">
        <v>52</v>
      </c>
      <c r="AZ72" s="15" t="s">
        <v>52</v>
      </c>
      <c r="BA72" s="15" t="s">
        <v>52</v>
      </c>
    </row>
    <row r="73" spans="2:53" ht="16.5" thickBot="1">
      <c r="B73" s="14" t="s">
        <v>86</v>
      </c>
      <c r="C73" s="12"/>
      <c r="D73" s="12"/>
      <c r="E73" s="2"/>
      <c r="F73" s="8"/>
      <c r="G73" s="8"/>
      <c r="H73" s="8"/>
      <c r="I73" s="8"/>
      <c r="J73" s="8"/>
      <c r="K73" s="8"/>
      <c r="L73" s="4"/>
      <c r="M73" s="127"/>
      <c r="N73" s="126"/>
      <c r="O73" s="4"/>
      <c r="P73" s="149">
        <f>(D72-(K72))-M72-N72</f>
        <v>7.5</v>
      </c>
      <c r="Q73" s="4"/>
      <c r="R73" s="127"/>
      <c r="S73" s="129"/>
      <c r="T73" s="129"/>
      <c r="U73" s="129"/>
      <c r="V73" s="130"/>
      <c r="W73" s="150">
        <f>P73*V72</f>
        <v>300</v>
      </c>
      <c r="X73" s="131"/>
      <c r="Y73" s="132"/>
      <c r="Z73" s="133"/>
      <c r="AA73" s="133"/>
      <c r="AB73" s="133"/>
      <c r="AC73" s="134"/>
      <c r="AD73" s="135"/>
      <c r="AE73" s="132"/>
      <c r="AF73" s="133"/>
      <c r="AG73" s="133"/>
      <c r="AH73" s="133"/>
      <c r="AI73" s="16"/>
      <c r="AJ73" s="136"/>
      <c r="AK73" s="137"/>
      <c r="AL73" s="130"/>
      <c r="AM73" s="130"/>
      <c r="AN73" s="130"/>
      <c r="AO73" s="131"/>
      <c r="AP73" s="140"/>
      <c r="AQ73" s="137"/>
      <c r="AR73" s="137"/>
      <c r="AS73" s="16"/>
      <c r="AT73" s="151">
        <f>(AC72/W73)*100</f>
        <v>28.999999999999996</v>
      </c>
      <c r="AU73" s="130"/>
      <c r="AV73" s="130"/>
      <c r="AW73" s="130"/>
      <c r="AX73" s="131"/>
      <c r="AY73" s="127"/>
      <c r="AZ73" s="126"/>
      <c r="BA73" s="126"/>
    </row>
    <row r="74" spans="2:53" ht="15.75" thickBot="1"/>
    <row r="75" spans="2:53" ht="16.5" thickBot="1">
      <c r="B75" s="13">
        <v>41302</v>
      </c>
      <c r="C75" s="11" t="s">
        <v>0</v>
      </c>
      <c r="D75" s="15">
        <v>8</v>
      </c>
      <c r="E75" s="2"/>
      <c r="F75" s="7">
        <v>1.5</v>
      </c>
      <c r="G75" s="7">
        <v>0</v>
      </c>
      <c r="H75" s="7">
        <v>0</v>
      </c>
      <c r="I75" s="7">
        <v>0</v>
      </c>
      <c r="J75" s="7">
        <v>0</v>
      </c>
      <c r="K75" s="7">
        <f>SUM(F75:J75)</f>
        <v>1.5</v>
      </c>
      <c r="L75" s="4"/>
      <c r="M75" s="113">
        <v>0</v>
      </c>
      <c r="N75" s="15">
        <v>0</v>
      </c>
      <c r="O75" s="4"/>
      <c r="P75" s="114">
        <f>D75-(M75+N75)</f>
        <v>8</v>
      </c>
      <c r="Q75" s="4"/>
      <c r="R75" s="7" t="s">
        <v>156</v>
      </c>
      <c r="S75" s="115">
        <v>4</v>
      </c>
      <c r="T75" s="115">
        <v>0</v>
      </c>
      <c r="U75" s="115">
        <f>S75+T75</f>
        <v>4</v>
      </c>
      <c r="V75" s="116">
        <v>24</v>
      </c>
      <c r="W75" s="50">
        <f>P75*V75</f>
        <v>192</v>
      </c>
      <c r="X75" s="4"/>
      <c r="Y75" s="117">
        <v>0</v>
      </c>
      <c r="Z75" s="118">
        <v>0</v>
      </c>
      <c r="AA75" s="118">
        <v>0</v>
      </c>
      <c r="AB75" s="118">
        <v>128</v>
      </c>
      <c r="AC75" s="119">
        <v>128</v>
      </c>
      <c r="AD75" s="120"/>
      <c r="AE75" s="117">
        <v>0</v>
      </c>
      <c r="AF75" s="118">
        <v>0</v>
      </c>
      <c r="AG75" s="118">
        <v>3</v>
      </c>
      <c r="AH75" s="118">
        <v>3</v>
      </c>
      <c r="AI75" s="3"/>
      <c r="AJ75" s="29">
        <f>AC75*U75</f>
        <v>512</v>
      </c>
      <c r="AK75" s="121">
        <v>18.5</v>
      </c>
      <c r="AL75" s="15">
        <v>2</v>
      </c>
      <c r="AM75" s="15">
        <v>0</v>
      </c>
      <c r="AN75" s="121">
        <f>AK75+AM75</f>
        <v>18.5</v>
      </c>
      <c r="AO75" s="122"/>
      <c r="AP75" s="124">
        <v>678</v>
      </c>
      <c r="AQ75" s="125">
        <f>AJ75+AK75+AL75+AM75</f>
        <v>532.5</v>
      </c>
      <c r="AR75" s="125">
        <f>AP75-AQ75</f>
        <v>145.5</v>
      </c>
      <c r="AS75" s="3"/>
      <c r="AT75" s="29">
        <f>(AC75/W75)*100</f>
        <v>66.666666666666657</v>
      </c>
      <c r="AU75" s="15" t="s">
        <v>134</v>
      </c>
      <c r="AV75" s="50">
        <f>(AK75/(AJ75+AK75))*100</f>
        <v>3.4872761545711595</v>
      </c>
      <c r="AW75" s="15">
        <f>(AN75/AJ75)*100</f>
        <v>3.61328125</v>
      </c>
      <c r="AX75" s="4"/>
      <c r="AY75" s="113" t="s">
        <v>52</v>
      </c>
      <c r="AZ75" s="15" t="s">
        <v>52</v>
      </c>
      <c r="BA75" s="15" t="s">
        <v>52</v>
      </c>
    </row>
    <row r="76" spans="2:53" ht="16.5" thickBot="1">
      <c r="B76" s="14" t="s">
        <v>155</v>
      </c>
      <c r="C76" s="12"/>
      <c r="D76" s="12"/>
      <c r="E76" s="2"/>
      <c r="F76" s="8"/>
      <c r="G76" s="8"/>
      <c r="H76" s="8"/>
      <c r="I76" s="8"/>
      <c r="J76" s="8"/>
      <c r="K76" s="8"/>
      <c r="L76" s="4"/>
      <c r="M76" s="127"/>
      <c r="N76" s="126"/>
      <c r="O76" s="4"/>
      <c r="P76" s="149">
        <f>(D75-(K75))-M75-N75</f>
        <v>6.5</v>
      </c>
      <c r="Q76" s="4"/>
      <c r="R76" s="127"/>
      <c r="S76" s="129"/>
      <c r="T76" s="129"/>
      <c r="U76" s="129"/>
      <c r="V76" s="130"/>
      <c r="W76" s="150">
        <f>P76*V75</f>
        <v>156</v>
      </c>
      <c r="X76" s="131"/>
      <c r="Y76" s="132"/>
      <c r="Z76" s="133"/>
      <c r="AA76" s="133"/>
      <c r="AB76" s="133"/>
      <c r="AC76" s="134"/>
      <c r="AD76" s="135"/>
      <c r="AE76" s="132"/>
      <c r="AF76" s="133"/>
      <c r="AG76" s="133"/>
      <c r="AH76" s="133"/>
      <c r="AI76" s="16"/>
      <c r="AJ76" s="136"/>
      <c r="AK76" s="137"/>
      <c r="AL76" s="130"/>
      <c r="AM76" s="130"/>
      <c r="AN76" s="130"/>
      <c r="AO76" s="131"/>
      <c r="AP76" s="140"/>
      <c r="AQ76" s="137"/>
      <c r="AR76" s="137"/>
      <c r="AS76" s="16"/>
      <c r="AT76" s="151">
        <f>(AC75/W76)*100</f>
        <v>82.051282051282044</v>
      </c>
      <c r="AU76" s="130"/>
      <c r="AV76" s="130"/>
      <c r="AW76" s="130"/>
      <c r="AX76" s="131"/>
      <c r="AY76" s="127"/>
      <c r="AZ76" s="126"/>
      <c r="BA76" s="126"/>
    </row>
    <row r="77" spans="2:53" ht="15.75" thickBot="1"/>
    <row r="78" spans="2:53" ht="16.5" thickBot="1">
      <c r="B78" s="13">
        <v>41302</v>
      </c>
      <c r="C78" s="11" t="s">
        <v>73</v>
      </c>
      <c r="D78" s="15">
        <v>7.5</v>
      </c>
      <c r="E78" s="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f>SUM(F78:J78)</f>
        <v>0</v>
      </c>
      <c r="L78" s="4"/>
      <c r="M78" s="113">
        <v>0</v>
      </c>
      <c r="N78" s="15">
        <v>0</v>
      </c>
      <c r="O78" s="4"/>
      <c r="P78" s="114">
        <f>D78-(M78+N78)</f>
        <v>7.5</v>
      </c>
      <c r="Q78" s="4"/>
      <c r="R78" s="7" t="s">
        <v>156</v>
      </c>
      <c r="S78" s="115">
        <v>4</v>
      </c>
      <c r="T78" s="115">
        <v>0</v>
      </c>
      <c r="U78" s="115">
        <f>S78+T78</f>
        <v>4</v>
      </c>
      <c r="V78" s="116">
        <v>24</v>
      </c>
      <c r="W78" s="50">
        <f>P78*V78</f>
        <v>180</v>
      </c>
      <c r="X78" s="4"/>
      <c r="Y78" s="117">
        <v>0</v>
      </c>
      <c r="Z78" s="118">
        <v>0</v>
      </c>
      <c r="AA78" s="118">
        <v>0</v>
      </c>
      <c r="AB78" s="118">
        <v>212</v>
      </c>
      <c r="AC78" s="119">
        <v>212</v>
      </c>
      <c r="AD78" s="120"/>
      <c r="AE78" s="117">
        <v>0</v>
      </c>
      <c r="AF78" s="118">
        <v>0</v>
      </c>
      <c r="AG78" s="118">
        <v>9</v>
      </c>
      <c r="AH78" s="118">
        <v>9</v>
      </c>
      <c r="AI78" s="3"/>
      <c r="AJ78" s="29">
        <f>AC78*U78</f>
        <v>848</v>
      </c>
      <c r="AK78" s="121">
        <v>36</v>
      </c>
      <c r="AL78" s="15">
        <v>2.1120000000000001</v>
      </c>
      <c r="AM78" s="15">
        <v>0</v>
      </c>
      <c r="AN78" s="121">
        <f>AK78+AM78</f>
        <v>36</v>
      </c>
      <c r="AO78" s="122"/>
      <c r="AP78" s="124">
        <v>678</v>
      </c>
      <c r="AQ78" s="125">
        <f>AJ78+AK78+AL78+AM78</f>
        <v>886.11199999999997</v>
      </c>
      <c r="AR78" s="125">
        <f>AP78-AQ78</f>
        <v>-208.11199999999997</v>
      </c>
      <c r="AS78" s="3"/>
      <c r="AT78" s="29">
        <f>(AC78/W78)*100</f>
        <v>117.77777777777779</v>
      </c>
      <c r="AU78" s="15" t="s">
        <v>134</v>
      </c>
      <c r="AV78" s="50">
        <f>(AK78/(AJ78+AK78))*100</f>
        <v>4.0723981900452486</v>
      </c>
      <c r="AW78" s="15">
        <f>(AN78/AJ78)*100</f>
        <v>4.2452830188679247</v>
      </c>
      <c r="AX78" s="4"/>
      <c r="AY78" s="113" t="s">
        <v>135</v>
      </c>
      <c r="AZ78" s="15" t="s">
        <v>52</v>
      </c>
      <c r="BA78" s="15" t="s">
        <v>52</v>
      </c>
    </row>
    <row r="79" spans="2:53" ht="16.5" thickBot="1">
      <c r="B79" s="14" t="s">
        <v>72</v>
      </c>
      <c r="C79" s="12"/>
      <c r="D79" s="12"/>
      <c r="E79" s="2"/>
      <c r="F79" s="8"/>
      <c r="G79" s="8"/>
      <c r="H79" s="8"/>
      <c r="I79" s="8"/>
      <c r="J79" s="8"/>
      <c r="K79" s="8"/>
      <c r="L79" s="4"/>
      <c r="M79" s="127"/>
      <c r="N79" s="126"/>
      <c r="O79" s="4"/>
      <c r="P79" s="149">
        <f>(D78-(K78))-M78-N78</f>
        <v>7.5</v>
      </c>
      <c r="Q79" s="4"/>
      <c r="R79" s="127"/>
      <c r="S79" s="129"/>
      <c r="T79" s="129"/>
      <c r="U79" s="129"/>
      <c r="V79" s="130"/>
      <c r="W79" s="150">
        <f>P79*V78</f>
        <v>180</v>
      </c>
      <c r="X79" s="131"/>
      <c r="Y79" s="132"/>
      <c r="Z79" s="133"/>
      <c r="AA79" s="133"/>
      <c r="AB79" s="133"/>
      <c r="AC79" s="134"/>
      <c r="AD79" s="135"/>
      <c r="AE79" s="132"/>
      <c r="AF79" s="133"/>
      <c r="AG79" s="133"/>
      <c r="AH79" s="133"/>
      <c r="AI79" s="16"/>
      <c r="AJ79" s="136"/>
      <c r="AK79" s="137"/>
      <c r="AL79" s="130"/>
      <c r="AM79" s="130"/>
      <c r="AN79" s="130"/>
      <c r="AO79" s="131"/>
      <c r="AP79" s="140"/>
      <c r="AQ79" s="137"/>
      <c r="AR79" s="137"/>
      <c r="AS79" s="16"/>
      <c r="AT79" s="151">
        <f>(AC78/W79)*100</f>
        <v>117.77777777777779</v>
      </c>
      <c r="AU79" s="130"/>
      <c r="AV79" s="130"/>
      <c r="AW79" s="130"/>
      <c r="AX79" s="131"/>
      <c r="AY79" s="127"/>
      <c r="AZ79" s="126"/>
      <c r="BA79" s="126"/>
    </row>
    <row r="80" spans="2:53" ht="15.75" thickBot="1"/>
    <row r="81" spans="2:53" ht="16.5" thickBot="1">
      <c r="B81" s="13">
        <v>41302</v>
      </c>
      <c r="C81" s="11" t="s">
        <v>157</v>
      </c>
      <c r="D81" s="15">
        <v>8.5</v>
      </c>
      <c r="E81" s="2"/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f>SUM(F81:J81)</f>
        <v>0</v>
      </c>
      <c r="L81" s="4"/>
      <c r="M81" s="113">
        <v>0</v>
      </c>
      <c r="N81" s="15">
        <v>0</v>
      </c>
      <c r="O81" s="4"/>
      <c r="P81" s="114">
        <f>D81-(M81+N81)</f>
        <v>8.5</v>
      </c>
      <c r="Q81" s="4"/>
      <c r="R81" s="7" t="s">
        <v>156</v>
      </c>
      <c r="S81" s="115">
        <v>4</v>
      </c>
      <c r="T81" s="115">
        <v>0</v>
      </c>
      <c r="U81" s="115">
        <f>S81+T81</f>
        <v>4</v>
      </c>
      <c r="V81" s="116">
        <v>24</v>
      </c>
      <c r="W81" s="50">
        <f>P81*V81</f>
        <v>204</v>
      </c>
      <c r="X81" s="4"/>
      <c r="Y81" s="117">
        <v>0</v>
      </c>
      <c r="Z81" s="118">
        <v>0</v>
      </c>
      <c r="AA81" s="118">
        <v>0</v>
      </c>
      <c r="AB81" s="118">
        <v>222</v>
      </c>
      <c r="AC81" s="119">
        <v>222</v>
      </c>
      <c r="AD81" s="120"/>
      <c r="AE81" s="117">
        <v>0</v>
      </c>
      <c r="AF81" s="118">
        <v>0</v>
      </c>
      <c r="AG81" s="118">
        <v>0</v>
      </c>
      <c r="AH81" s="118">
        <v>0</v>
      </c>
      <c r="AI81" s="3"/>
      <c r="AJ81" s="29">
        <f>AC81*U81</f>
        <v>888</v>
      </c>
      <c r="AK81" s="121">
        <v>0</v>
      </c>
      <c r="AL81" s="15">
        <v>0</v>
      </c>
      <c r="AM81" s="15">
        <v>0</v>
      </c>
      <c r="AN81" s="121">
        <f>AK81+AM81</f>
        <v>0</v>
      </c>
      <c r="AO81" s="122"/>
      <c r="AP81" s="124">
        <v>678</v>
      </c>
      <c r="AQ81" s="125">
        <f>AJ81+AK81+AL81+AM81</f>
        <v>888</v>
      </c>
      <c r="AR81" s="125">
        <f>AP81-AQ81</f>
        <v>-210</v>
      </c>
      <c r="AS81" s="3"/>
      <c r="AT81" s="29">
        <f>(AC81/W81)*100</f>
        <v>108.8235294117647</v>
      </c>
      <c r="AU81" s="15" t="s">
        <v>134</v>
      </c>
      <c r="AV81" s="50">
        <f>(AK81/(AJ81+AK81))*100</f>
        <v>0</v>
      </c>
      <c r="AW81" s="15">
        <f>(AN81/AJ81)*100</f>
        <v>0</v>
      </c>
      <c r="AX81" s="4"/>
      <c r="AY81" s="113" t="s">
        <v>135</v>
      </c>
      <c r="AZ81" s="15" t="s">
        <v>52</v>
      </c>
      <c r="BA81" s="15" t="s">
        <v>52</v>
      </c>
    </row>
    <row r="82" spans="2:53" ht="16.5" thickBot="1">
      <c r="B82" s="14" t="s">
        <v>136</v>
      </c>
      <c r="C82" s="12"/>
      <c r="D82" s="12"/>
      <c r="E82" s="2"/>
      <c r="F82" s="8"/>
      <c r="G82" s="8"/>
      <c r="H82" s="8"/>
      <c r="I82" s="8"/>
      <c r="J82" s="8"/>
      <c r="K82" s="8"/>
      <c r="L82" s="4"/>
      <c r="M82" s="127"/>
      <c r="N82" s="126"/>
      <c r="O82" s="4"/>
      <c r="P82" s="149">
        <f>(D81-(K81))-M81-N81</f>
        <v>8.5</v>
      </c>
      <c r="Q82" s="4"/>
      <c r="R82" s="127"/>
      <c r="S82" s="129"/>
      <c r="T82" s="129"/>
      <c r="U82" s="129"/>
      <c r="V82" s="130"/>
      <c r="W82" s="150">
        <f>P82*V81</f>
        <v>204</v>
      </c>
      <c r="X82" s="131"/>
      <c r="Y82" s="132"/>
      <c r="Z82" s="133"/>
      <c r="AA82" s="133"/>
      <c r="AB82" s="133"/>
      <c r="AC82" s="134"/>
      <c r="AD82" s="135"/>
      <c r="AE82" s="132"/>
      <c r="AF82" s="133"/>
      <c r="AG82" s="133"/>
      <c r="AH82" s="133"/>
      <c r="AI82" s="16"/>
      <c r="AJ82" s="136"/>
      <c r="AK82" s="137"/>
      <c r="AL82" s="130"/>
      <c r="AM82" s="130"/>
      <c r="AN82" s="130"/>
      <c r="AO82" s="131"/>
      <c r="AP82" s="140"/>
      <c r="AQ82" s="137"/>
      <c r="AR82" s="137"/>
      <c r="AS82" s="16"/>
      <c r="AT82" s="151">
        <f>(AC81/W82)*100</f>
        <v>108.8235294117647</v>
      </c>
      <c r="AU82" s="130"/>
      <c r="AV82" s="130"/>
      <c r="AW82" s="130"/>
      <c r="AX82" s="131"/>
      <c r="AY82" s="127"/>
      <c r="AZ82" s="126"/>
      <c r="BA82" s="126"/>
    </row>
    <row r="83" spans="2:53" ht="15.75" thickBot="1"/>
    <row r="84" spans="2:53" ht="16.5" thickBot="1">
      <c r="B84" s="13">
        <v>41303</v>
      </c>
      <c r="C84" s="11" t="s">
        <v>0</v>
      </c>
      <c r="D84" s="15">
        <v>8</v>
      </c>
      <c r="E84" s="2"/>
      <c r="F84" s="7">
        <v>0</v>
      </c>
      <c r="G84" s="7">
        <v>0.5</v>
      </c>
      <c r="H84" s="7">
        <v>0</v>
      </c>
      <c r="I84" s="7">
        <v>0</v>
      </c>
      <c r="J84" s="7">
        <v>0</v>
      </c>
      <c r="K84" s="7">
        <f>SUM(F84:J84)</f>
        <v>0.5</v>
      </c>
      <c r="L84" s="4"/>
      <c r="M84" s="113">
        <v>0</v>
      </c>
      <c r="N84" s="15">
        <v>0</v>
      </c>
      <c r="O84" s="4"/>
      <c r="P84" s="114">
        <f>D84-(M84+N84)</f>
        <v>8</v>
      </c>
      <c r="Q84" s="4"/>
      <c r="R84" s="7" t="s">
        <v>158</v>
      </c>
      <c r="S84" s="115">
        <v>4</v>
      </c>
      <c r="T84" s="115">
        <v>0</v>
      </c>
      <c r="U84" s="115">
        <f>S84+T84</f>
        <v>4</v>
      </c>
      <c r="V84" s="116">
        <v>24</v>
      </c>
      <c r="W84" s="50">
        <f>P84*V84</f>
        <v>192</v>
      </c>
      <c r="X84" s="4"/>
      <c r="Y84" s="117">
        <v>0</v>
      </c>
      <c r="Z84" s="118">
        <v>0</v>
      </c>
      <c r="AA84" s="118">
        <v>0</v>
      </c>
      <c r="AB84" s="118">
        <v>191</v>
      </c>
      <c r="AC84" s="119">
        <v>191</v>
      </c>
      <c r="AD84" s="120"/>
      <c r="AE84" s="117">
        <v>0</v>
      </c>
      <c r="AF84" s="118">
        <v>0</v>
      </c>
      <c r="AG84" s="118">
        <v>0</v>
      </c>
      <c r="AH84" s="118">
        <v>0</v>
      </c>
      <c r="AI84" s="3"/>
      <c r="AJ84" s="29">
        <f>AC84*U84</f>
        <v>764</v>
      </c>
      <c r="AK84" s="121">
        <v>3.8</v>
      </c>
      <c r="AL84" s="15">
        <v>1.72</v>
      </c>
      <c r="AM84" s="15">
        <v>0</v>
      </c>
      <c r="AN84" s="121">
        <f>AK84+AM84</f>
        <v>3.8</v>
      </c>
      <c r="AO84" s="122"/>
      <c r="AP84" s="124">
        <v>678</v>
      </c>
      <c r="AQ84" s="125">
        <f>AJ84+AK84+AL84+AM84</f>
        <v>769.52</v>
      </c>
      <c r="AR84" s="125">
        <f>AP84-AQ84</f>
        <v>-91.519999999999982</v>
      </c>
      <c r="AS84" s="3"/>
      <c r="AT84" s="29">
        <f>(AC84/W84)*100</f>
        <v>99.479166666666657</v>
      </c>
      <c r="AU84" s="15" t="s">
        <v>134</v>
      </c>
      <c r="AV84" s="50">
        <f>(AK84/(AJ84+AK84))*100</f>
        <v>0.49492055222714249</v>
      </c>
      <c r="AW84" s="15">
        <f>(AN84/AJ84)*100</f>
        <v>0.49738219895287955</v>
      </c>
      <c r="AX84" s="4"/>
      <c r="AY84" s="113" t="s">
        <v>138</v>
      </c>
      <c r="AZ84" s="15" t="s">
        <v>52</v>
      </c>
      <c r="BA84" s="15" t="s">
        <v>52</v>
      </c>
    </row>
    <row r="85" spans="2:53" ht="16.5" thickBot="1">
      <c r="B85" s="14" t="s">
        <v>136</v>
      </c>
      <c r="C85" s="12"/>
      <c r="D85" s="12"/>
      <c r="E85" s="2"/>
      <c r="F85" s="8"/>
      <c r="G85" s="8"/>
      <c r="H85" s="8"/>
      <c r="I85" s="8"/>
      <c r="J85" s="8"/>
      <c r="K85" s="8"/>
      <c r="L85" s="4"/>
      <c r="M85" s="127"/>
      <c r="N85" s="126"/>
      <c r="O85" s="4"/>
      <c r="P85" s="149">
        <f>(D84-(K84))-M84-N84</f>
        <v>7.5</v>
      </c>
      <c r="Q85" s="4"/>
      <c r="R85" s="127"/>
      <c r="S85" s="129"/>
      <c r="T85" s="129"/>
      <c r="U85" s="129"/>
      <c r="V85" s="130"/>
      <c r="W85" s="150">
        <f>P85*V84</f>
        <v>180</v>
      </c>
      <c r="X85" s="131"/>
      <c r="Y85" s="132"/>
      <c r="Z85" s="133"/>
      <c r="AA85" s="133"/>
      <c r="AB85" s="133"/>
      <c r="AC85" s="134"/>
      <c r="AD85" s="135"/>
      <c r="AE85" s="132"/>
      <c r="AF85" s="133"/>
      <c r="AG85" s="133"/>
      <c r="AH85" s="133"/>
      <c r="AI85" s="16"/>
      <c r="AJ85" s="136"/>
      <c r="AK85" s="137"/>
      <c r="AL85" s="130"/>
      <c r="AM85" s="130"/>
      <c r="AN85" s="130"/>
      <c r="AO85" s="131"/>
      <c r="AP85" s="140"/>
      <c r="AQ85" s="137"/>
      <c r="AR85" s="137"/>
      <c r="AS85" s="16"/>
      <c r="AT85" s="151">
        <f>(AC84/W85)*100</f>
        <v>106.11111111111111</v>
      </c>
      <c r="AU85" s="130"/>
      <c r="AV85" s="130"/>
      <c r="AW85" s="130"/>
      <c r="AX85" s="131"/>
      <c r="AY85" s="127"/>
      <c r="AZ85" s="126"/>
      <c r="BA85" s="126"/>
    </row>
    <row r="86" spans="2:53" ht="15.75" thickBot="1"/>
    <row r="87" spans="2:53" ht="16.5" thickBot="1">
      <c r="B87" s="13">
        <v>41303</v>
      </c>
      <c r="C87" s="11" t="s">
        <v>73</v>
      </c>
      <c r="D87" s="15">
        <v>7.5</v>
      </c>
      <c r="E87" s="2"/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f>SUM(F87:J87)</f>
        <v>0</v>
      </c>
      <c r="L87" s="4"/>
      <c r="M87" s="113">
        <v>4.5</v>
      </c>
      <c r="N87" s="15">
        <v>0</v>
      </c>
      <c r="O87" s="4"/>
      <c r="P87" s="114">
        <f>D87-(M87+N87)</f>
        <v>3</v>
      </c>
      <c r="Q87" s="4"/>
      <c r="R87" s="7" t="s">
        <v>158</v>
      </c>
      <c r="S87" s="115">
        <v>4</v>
      </c>
      <c r="T87" s="115">
        <v>0</v>
      </c>
      <c r="U87" s="115">
        <f>S87+T87</f>
        <v>4</v>
      </c>
      <c r="V87" s="116">
        <v>24</v>
      </c>
      <c r="W87" s="50">
        <f>P87*V87</f>
        <v>72</v>
      </c>
      <c r="X87" s="4"/>
      <c r="Y87" s="117">
        <v>0</v>
      </c>
      <c r="Z87" s="118">
        <v>0</v>
      </c>
      <c r="AA87" s="118">
        <v>0</v>
      </c>
      <c r="AB87" s="118">
        <v>220</v>
      </c>
      <c r="AC87" s="119">
        <v>220</v>
      </c>
      <c r="AD87" s="120"/>
      <c r="AE87" s="117">
        <v>0</v>
      </c>
      <c r="AF87" s="118">
        <v>0</v>
      </c>
      <c r="AG87" s="118">
        <v>5</v>
      </c>
      <c r="AH87" s="118">
        <v>5</v>
      </c>
      <c r="AI87" s="3"/>
      <c r="AJ87" s="29">
        <f>AC87*U87</f>
        <v>880</v>
      </c>
      <c r="AK87" s="121">
        <v>0</v>
      </c>
      <c r="AL87" s="15">
        <v>0</v>
      </c>
      <c r="AM87" s="15">
        <v>0</v>
      </c>
      <c r="AN87" s="121">
        <f>AK87+AM87</f>
        <v>0</v>
      </c>
      <c r="AO87" s="122"/>
      <c r="AP87" s="124">
        <v>678</v>
      </c>
      <c r="AQ87" s="125">
        <f>AJ87+AK87+AL87+AM87</f>
        <v>880</v>
      </c>
      <c r="AR87" s="125">
        <f>AP87-AQ87</f>
        <v>-202</v>
      </c>
      <c r="AS87" s="3"/>
      <c r="AT87" s="29">
        <f>(AC87/W87)*100</f>
        <v>305.55555555555554</v>
      </c>
      <c r="AU87" s="15" t="s">
        <v>134</v>
      </c>
      <c r="AV87" s="50">
        <f>(AK87/(AJ87+AK87))*100</f>
        <v>0</v>
      </c>
      <c r="AW87" s="15">
        <f>(AN87/AJ87)*100</f>
        <v>0</v>
      </c>
      <c r="AX87" s="4"/>
      <c r="AY87" s="113" t="s">
        <v>138</v>
      </c>
      <c r="AZ87" s="15" t="s">
        <v>52</v>
      </c>
      <c r="BA87" s="15" t="s">
        <v>52</v>
      </c>
    </row>
    <row r="88" spans="2:53" ht="16.5" thickBot="1">
      <c r="B88" s="14" t="s">
        <v>136</v>
      </c>
      <c r="C88" s="12"/>
      <c r="D88" s="12"/>
      <c r="E88" s="2"/>
      <c r="F88" s="8"/>
      <c r="G88" s="8"/>
      <c r="H88" s="8"/>
      <c r="I88" s="8"/>
      <c r="J88" s="8"/>
      <c r="K88" s="8"/>
      <c r="L88" s="4"/>
      <c r="M88" s="127"/>
      <c r="N88" s="126"/>
      <c r="O88" s="4"/>
      <c r="P88" s="149">
        <f>(D87-(K87))-M87-N87</f>
        <v>3</v>
      </c>
      <c r="Q88" s="4"/>
      <c r="R88" s="127"/>
      <c r="S88" s="129"/>
      <c r="T88" s="129"/>
      <c r="U88" s="129"/>
      <c r="V88" s="130"/>
      <c r="W88" s="150">
        <f>P88*V87</f>
        <v>72</v>
      </c>
      <c r="X88" s="131"/>
      <c r="Y88" s="132"/>
      <c r="Z88" s="133"/>
      <c r="AA88" s="133"/>
      <c r="AB88" s="133"/>
      <c r="AC88" s="134"/>
      <c r="AD88" s="135"/>
      <c r="AE88" s="132"/>
      <c r="AF88" s="133"/>
      <c r="AG88" s="133"/>
      <c r="AH88" s="133"/>
      <c r="AI88" s="16"/>
      <c r="AJ88" s="136"/>
      <c r="AK88" s="137"/>
      <c r="AL88" s="130"/>
      <c r="AM88" s="130"/>
      <c r="AN88" s="130"/>
      <c r="AO88" s="131"/>
      <c r="AP88" s="140"/>
      <c r="AQ88" s="137"/>
      <c r="AR88" s="137"/>
      <c r="AS88" s="16"/>
      <c r="AT88" s="151">
        <f>(AC87/W88)*100</f>
        <v>305.55555555555554</v>
      </c>
      <c r="AU88" s="130"/>
      <c r="AV88" s="130"/>
      <c r="AW88" s="130"/>
      <c r="AX88" s="131"/>
      <c r="AY88" s="127"/>
      <c r="AZ88" s="126"/>
      <c r="BA88" s="126"/>
    </row>
    <row r="89" spans="2:53" ht="15.75" thickBot="1"/>
    <row r="90" spans="2:53" ht="16.5" thickBot="1">
      <c r="B90" s="13">
        <v>41303</v>
      </c>
      <c r="C90" s="11" t="s">
        <v>157</v>
      </c>
      <c r="D90" s="15">
        <v>8.5</v>
      </c>
      <c r="E90" s="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f>SUM(F90:J90)</f>
        <v>0</v>
      </c>
      <c r="L90" s="4"/>
      <c r="M90" s="113">
        <v>0</v>
      </c>
      <c r="N90" s="15">
        <v>0</v>
      </c>
      <c r="O90" s="4"/>
      <c r="P90" s="114">
        <f>D90-(M90+N90)</f>
        <v>8.5</v>
      </c>
      <c r="Q90" s="4"/>
      <c r="R90" s="7" t="s">
        <v>158</v>
      </c>
      <c r="S90" s="115">
        <v>4</v>
      </c>
      <c r="T90" s="115">
        <v>0</v>
      </c>
      <c r="U90" s="115">
        <f>S90+T90</f>
        <v>4</v>
      </c>
      <c r="V90" s="116">
        <v>24</v>
      </c>
      <c r="W90" s="50">
        <f>P90*V90</f>
        <v>204</v>
      </c>
      <c r="X90" s="4"/>
      <c r="Y90" s="117">
        <v>0</v>
      </c>
      <c r="Z90" s="118">
        <v>0</v>
      </c>
      <c r="AA90" s="118">
        <v>0</v>
      </c>
      <c r="AB90" s="118">
        <v>220</v>
      </c>
      <c r="AC90" s="119">
        <v>230</v>
      </c>
      <c r="AD90" s="120"/>
      <c r="AE90" s="117">
        <v>0</v>
      </c>
      <c r="AF90" s="118">
        <v>0</v>
      </c>
      <c r="AG90" s="118">
        <v>4</v>
      </c>
      <c r="AH90" s="118">
        <v>4</v>
      </c>
      <c r="AI90" s="3"/>
      <c r="AJ90" s="29">
        <f>AC90*U90</f>
        <v>920</v>
      </c>
      <c r="AK90" s="121">
        <v>0</v>
      </c>
      <c r="AL90" s="15">
        <v>0</v>
      </c>
      <c r="AM90" s="15">
        <v>0</v>
      </c>
      <c r="AN90" s="121">
        <f>AK90+AM90</f>
        <v>0</v>
      </c>
      <c r="AO90" s="122"/>
      <c r="AP90" s="124">
        <v>678</v>
      </c>
      <c r="AQ90" s="125">
        <f>AJ90+AK90+AL90+AM90</f>
        <v>920</v>
      </c>
      <c r="AR90" s="125">
        <f>AP90-AQ90</f>
        <v>-242</v>
      </c>
      <c r="AS90" s="3"/>
      <c r="AT90" s="29">
        <f>(AC90/W90)*100</f>
        <v>112.74509803921569</v>
      </c>
      <c r="AU90" s="15" t="s">
        <v>134</v>
      </c>
      <c r="AV90" s="50">
        <f>(AK90/(AJ90+AK90))*100</f>
        <v>0</v>
      </c>
      <c r="AW90" s="15">
        <f>(AN90/AJ90)*100</f>
        <v>0</v>
      </c>
      <c r="AX90" s="4"/>
      <c r="AY90" s="113" t="s">
        <v>138</v>
      </c>
      <c r="AZ90" s="15" t="s">
        <v>52</v>
      </c>
      <c r="BA90" s="15" t="s">
        <v>52</v>
      </c>
    </row>
    <row r="91" spans="2:53" ht="16.5" thickBot="1">
      <c r="B91" s="14" t="s">
        <v>136</v>
      </c>
      <c r="C91" s="12"/>
      <c r="D91" s="12"/>
      <c r="E91" s="2"/>
      <c r="F91" s="8"/>
      <c r="G91" s="8"/>
      <c r="H91" s="8"/>
      <c r="I91" s="8"/>
      <c r="J91" s="8"/>
      <c r="K91" s="8"/>
      <c r="L91" s="4"/>
      <c r="M91" s="127"/>
      <c r="N91" s="126"/>
      <c r="O91" s="4"/>
      <c r="P91" s="149">
        <f>(D90-(K90))-M90-N90</f>
        <v>8.5</v>
      </c>
      <c r="Q91" s="4"/>
      <c r="R91" s="127"/>
      <c r="S91" s="129"/>
      <c r="T91" s="129"/>
      <c r="U91" s="129"/>
      <c r="V91" s="130"/>
      <c r="W91" s="150">
        <f>P91*V90</f>
        <v>204</v>
      </c>
      <c r="X91" s="131"/>
      <c r="Y91" s="132"/>
      <c r="Z91" s="133"/>
      <c r="AA91" s="133"/>
      <c r="AB91" s="133"/>
      <c r="AC91" s="134"/>
      <c r="AD91" s="135"/>
      <c r="AE91" s="132"/>
      <c r="AF91" s="133"/>
      <c r="AG91" s="133"/>
      <c r="AH91" s="133"/>
      <c r="AI91" s="16"/>
      <c r="AJ91" s="136"/>
      <c r="AK91" s="137"/>
      <c r="AL91" s="130"/>
      <c r="AM91" s="130"/>
      <c r="AN91" s="130"/>
      <c r="AO91" s="131"/>
      <c r="AP91" s="140"/>
      <c r="AQ91" s="137"/>
      <c r="AR91" s="137"/>
      <c r="AS91" s="16"/>
      <c r="AT91" s="151">
        <f>(AC90/W91)*100</f>
        <v>112.74509803921569</v>
      </c>
      <c r="AU91" s="130"/>
      <c r="AV91" s="130"/>
      <c r="AW91" s="130"/>
      <c r="AX91" s="131"/>
      <c r="AY91" s="127"/>
      <c r="AZ91" s="126"/>
      <c r="BA91" s="126"/>
    </row>
    <row r="92" spans="2:53" ht="15.75" thickBot="1"/>
    <row r="93" spans="2:53" ht="13.5" customHeight="1">
      <c r="B93" s="29" t="s">
        <v>32</v>
      </c>
      <c r="C93" s="30" t="s">
        <v>1</v>
      </c>
      <c r="D93" s="31" t="s">
        <v>1</v>
      </c>
      <c r="E93" s="54"/>
      <c r="F93" s="609" t="s">
        <v>12</v>
      </c>
      <c r="G93" s="610"/>
      <c r="H93" s="610"/>
      <c r="I93" s="610"/>
      <c r="J93" s="610"/>
      <c r="K93" s="611"/>
      <c r="L93" s="15"/>
      <c r="M93" s="612" t="s">
        <v>33</v>
      </c>
      <c r="N93" s="613"/>
      <c r="O93" s="15"/>
      <c r="P93" s="50" t="s">
        <v>10</v>
      </c>
      <c r="Q93" s="54"/>
      <c r="R93" s="50" t="s">
        <v>122</v>
      </c>
      <c r="S93" s="609" t="s">
        <v>123</v>
      </c>
      <c r="T93" s="610"/>
      <c r="U93" s="611"/>
      <c r="V93" s="50" t="s">
        <v>29</v>
      </c>
      <c r="W93" s="55" t="s">
        <v>14</v>
      </c>
      <c r="X93" s="54" t="s">
        <v>9</v>
      </c>
      <c r="Y93" s="629" t="s">
        <v>124</v>
      </c>
      <c r="Z93" s="630"/>
      <c r="AA93" s="630"/>
      <c r="AB93" s="636"/>
      <c r="AC93" s="100" t="s">
        <v>14</v>
      </c>
      <c r="AD93" s="56"/>
      <c r="AE93" s="631" t="s">
        <v>41</v>
      </c>
      <c r="AF93" s="632"/>
      <c r="AG93" s="637"/>
      <c r="AH93" s="101" t="s">
        <v>43</v>
      </c>
      <c r="AI93" s="54"/>
      <c r="AJ93" s="57" t="s">
        <v>38</v>
      </c>
      <c r="AK93" s="58"/>
      <c r="AL93" s="59"/>
      <c r="AM93" s="60"/>
      <c r="AN93" s="50" t="s">
        <v>11</v>
      </c>
      <c r="AO93" s="54"/>
      <c r="AP93" s="614" t="s">
        <v>39</v>
      </c>
      <c r="AQ93" s="615"/>
      <c r="AR93" s="616"/>
      <c r="AS93" s="54"/>
      <c r="AT93" s="102" t="s">
        <v>22</v>
      </c>
      <c r="AU93" s="55" t="s">
        <v>22</v>
      </c>
      <c r="AV93" s="50" t="s">
        <v>20</v>
      </c>
      <c r="AW93" s="50" t="s">
        <v>20</v>
      </c>
      <c r="AX93" s="54"/>
      <c r="AY93" s="15" t="s">
        <v>22</v>
      </c>
      <c r="AZ93" s="15" t="s">
        <v>9</v>
      </c>
      <c r="BA93" s="61" t="s">
        <v>9</v>
      </c>
    </row>
    <row r="94" spans="2:53" ht="15.75" thickBot="1">
      <c r="B94" s="32" t="s">
        <v>9</v>
      </c>
      <c r="C94" s="25" t="s">
        <v>9</v>
      </c>
      <c r="D94" s="33" t="s">
        <v>10</v>
      </c>
      <c r="E94" s="3"/>
      <c r="F94" s="37" t="s">
        <v>3</v>
      </c>
      <c r="G94" s="37" t="s">
        <v>4</v>
      </c>
      <c r="H94" s="37" t="s">
        <v>5</v>
      </c>
      <c r="I94" s="37" t="s">
        <v>6</v>
      </c>
      <c r="J94" s="37" t="s">
        <v>8</v>
      </c>
      <c r="K94" s="37" t="s">
        <v>11</v>
      </c>
      <c r="L94" s="2"/>
      <c r="M94" s="38" t="s">
        <v>10</v>
      </c>
      <c r="N94" s="39" t="s">
        <v>116</v>
      </c>
      <c r="O94" s="1"/>
      <c r="P94" s="25" t="s">
        <v>2</v>
      </c>
      <c r="Q94" s="3"/>
      <c r="R94" s="25" t="s">
        <v>125</v>
      </c>
      <c r="S94" s="28" t="s">
        <v>126</v>
      </c>
      <c r="T94" s="25" t="s">
        <v>127</v>
      </c>
      <c r="U94" s="25" t="s">
        <v>34</v>
      </c>
      <c r="V94" s="25" t="s">
        <v>46</v>
      </c>
      <c r="W94" s="41" t="s">
        <v>16</v>
      </c>
      <c r="X94" s="3" t="s">
        <v>9</v>
      </c>
      <c r="Y94" s="633" t="s">
        <v>128</v>
      </c>
      <c r="Z94" s="626"/>
      <c r="AA94" s="626"/>
      <c r="AB94" s="634"/>
      <c r="AC94" s="103" t="s">
        <v>11</v>
      </c>
      <c r="AD94" s="6"/>
      <c r="AE94" s="627" t="s">
        <v>42</v>
      </c>
      <c r="AF94" s="628"/>
      <c r="AG94" s="635"/>
      <c r="AH94" s="104" t="s">
        <v>129</v>
      </c>
      <c r="AI94" s="3"/>
      <c r="AJ94" s="24" t="s">
        <v>23</v>
      </c>
      <c r="AK94" s="46" t="s">
        <v>18</v>
      </c>
      <c r="AL94" s="24" t="s">
        <v>25</v>
      </c>
      <c r="AM94" s="24" t="s">
        <v>26</v>
      </c>
      <c r="AN94" s="25" t="s">
        <v>30</v>
      </c>
      <c r="AO94" s="16"/>
      <c r="AP94" s="26" t="s">
        <v>130</v>
      </c>
      <c r="AQ94" s="105" t="s">
        <v>143</v>
      </c>
      <c r="AR94" s="28"/>
      <c r="AS94" s="3"/>
      <c r="AT94" s="106" t="s">
        <v>14</v>
      </c>
      <c r="AU94" s="41" t="s">
        <v>14</v>
      </c>
      <c r="AV94" s="25" t="s">
        <v>27</v>
      </c>
      <c r="AW94" s="25" t="s">
        <v>28</v>
      </c>
      <c r="AX94" s="3"/>
      <c r="AY94" s="2" t="s">
        <v>14</v>
      </c>
      <c r="AZ94" s="2" t="s">
        <v>27</v>
      </c>
      <c r="BA94" s="62" t="s">
        <v>28</v>
      </c>
    </row>
    <row r="95" spans="2:53" ht="15.75" thickBot="1">
      <c r="B95" s="34"/>
      <c r="C95" s="35"/>
      <c r="D95" s="36" t="s">
        <v>9</v>
      </c>
      <c r="E95" s="52"/>
      <c r="F95" s="63"/>
      <c r="G95" s="63"/>
      <c r="H95" s="63"/>
      <c r="I95" s="63" t="s">
        <v>7</v>
      </c>
      <c r="J95" s="63"/>
      <c r="K95" s="63"/>
      <c r="L95" s="12"/>
      <c r="M95" s="51" t="s">
        <v>15</v>
      </c>
      <c r="N95" s="63" t="s">
        <v>132</v>
      </c>
      <c r="O95" s="12"/>
      <c r="P95" s="35" t="s">
        <v>9</v>
      </c>
      <c r="Q95" s="52"/>
      <c r="R95" s="35"/>
      <c r="S95" s="107"/>
      <c r="T95" s="35"/>
      <c r="U95" s="35"/>
      <c r="V95" s="35" t="s">
        <v>13</v>
      </c>
      <c r="W95" s="64" t="s">
        <v>17</v>
      </c>
      <c r="X95" s="52"/>
      <c r="Y95" s="108" t="s">
        <v>126</v>
      </c>
      <c r="Z95" s="108" t="s">
        <v>127</v>
      </c>
      <c r="AA95" s="109" t="s">
        <v>133</v>
      </c>
      <c r="AB95" s="42" t="s">
        <v>19</v>
      </c>
      <c r="AC95" s="65"/>
      <c r="AD95" s="52"/>
      <c r="AE95" s="110" t="s">
        <v>126</v>
      </c>
      <c r="AF95" s="111" t="s">
        <v>127</v>
      </c>
      <c r="AG95" s="43" t="s">
        <v>19</v>
      </c>
      <c r="AH95" s="44" t="s">
        <v>19</v>
      </c>
      <c r="AI95" s="66"/>
      <c r="AJ95" s="35" t="s">
        <v>24</v>
      </c>
      <c r="AK95" s="67" t="s">
        <v>24</v>
      </c>
      <c r="AL95" s="35" t="s">
        <v>24</v>
      </c>
      <c r="AM95" s="35" t="s">
        <v>24</v>
      </c>
      <c r="AN95" s="35" t="s">
        <v>24</v>
      </c>
      <c r="AO95" s="52"/>
      <c r="AP95" s="71" t="s">
        <v>36</v>
      </c>
      <c r="AQ95" s="69" t="s">
        <v>35</v>
      </c>
      <c r="AR95" s="70" t="s">
        <v>37</v>
      </c>
      <c r="AS95" s="52"/>
      <c r="AT95" s="112" t="s">
        <v>20</v>
      </c>
      <c r="AU95" s="64" t="s">
        <v>20</v>
      </c>
      <c r="AV95" s="35"/>
      <c r="AW95" s="35"/>
      <c r="AX95" s="52"/>
      <c r="AY95" s="72">
        <v>1</v>
      </c>
      <c r="AZ95" s="73">
        <v>0</v>
      </c>
      <c r="BA95" s="53" t="s">
        <v>31</v>
      </c>
    </row>
    <row r="96" spans="2:53" ht="16.5" thickBot="1">
      <c r="B96" s="13">
        <v>41304</v>
      </c>
      <c r="C96" s="11" t="s">
        <v>73</v>
      </c>
      <c r="D96" s="15">
        <v>7.5</v>
      </c>
      <c r="E96" s="2"/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f>SUM(F96:J96)</f>
        <v>0</v>
      </c>
      <c r="L96" s="4"/>
      <c r="M96" s="113">
        <v>4.5</v>
      </c>
      <c r="N96" s="15">
        <v>0</v>
      </c>
      <c r="O96" s="4"/>
      <c r="P96" s="114">
        <f>D96-(M96+N96)</f>
        <v>3</v>
      </c>
      <c r="Q96" s="4"/>
      <c r="R96" s="7" t="s">
        <v>159</v>
      </c>
      <c r="S96" s="115">
        <v>0.33300000000000002</v>
      </c>
      <c r="T96" s="115">
        <v>0.33400000000000002</v>
      </c>
      <c r="U96" s="115">
        <f>S96+T96</f>
        <v>0.66700000000000004</v>
      </c>
      <c r="V96" s="116">
        <v>90</v>
      </c>
      <c r="W96" s="50">
        <f>P96*V96</f>
        <v>270</v>
      </c>
      <c r="X96" s="4"/>
      <c r="Y96" s="117">
        <v>0</v>
      </c>
      <c r="Z96" s="118">
        <v>0</v>
      </c>
      <c r="AA96" s="118">
        <v>0</v>
      </c>
      <c r="AB96" s="118">
        <v>220</v>
      </c>
      <c r="AC96" s="119">
        <v>185</v>
      </c>
      <c r="AD96" s="120"/>
      <c r="AE96" s="117">
        <v>0</v>
      </c>
      <c r="AF96" s="118">
        <v>0</v>
      </c>
      <c r="AG96" s="118">
        <v>4</v>
      </c>
      <c r="AH96" s="118">
        <v>4</v>
      </c>
      <c r="AI96" s="3"/>
      <c r="AJ96" s="29">
        <f>AC96*U96</f>
        <v>123.39500000000001</v>
      </c>
      <c r="AK96" s="121">
        <v>0</v>
      </c>
      <c r="AL96" s="15">
        <v>0</v>
      </c>
      <c r="AM96" s="15">
        <v>0</v>
      </c>
      <c r="AN96" s="121">
        <f>AK96+AM96</f>
        <v>0</v>
      </c>
      <c r="AO96" s="122"/>
      <c r="AP96" s="124">
        <f>AR65</f>
        <v>297.81499999999994</v>
      </c>
      <c r="AQ96" s="125">
        <f>AJ96+AK96+AL96+AM96</f>
        <v>123.39500000000001</v>
      </c>
      <c r="AR96" s="125">
        <f>AP96-AQ96</f>
        <v>174.41999999999993</v>
      </c>
      <c r="AS96" s="3"/>
      <c r="AT96" s="29">
        <f>(AC96/W96)*100</f>
        <v>68.518518518518519</v>
      </c>
      <c r="AU96" s="15" t="s">
        <v>134</v>
      </c>
      <c r="AV96" s="50">
        <f>(AK96/(AJ96+AK96))*100</f>
        <v>0</v>
      </c>
      <c r="AW96" s="15">
        <f>(AN96/AJ96)*100</f>
        <v>0</v>
      </c>
      <c r="AX96" s="4"/>
      <c r="AY96" s="113" t="s">
        <v>52</v>
      </c>
      <c r="AZ96" s="15" t="s">
        <v>52</v>
      </c>
      <c r="BA96" s="15" t="s">
        <v>52</v>
      </c>
    </row>
    <row r="97" spans="2:53" ht="16.5" thickBot="1">
      <c r="B97" s="14" t="s">
        <v>136</v>
      </c>
      <c r="C97" s="12"/>
      <c r="D97" s="12"/>
      <c r="E97" s="2"/>
      <c r="F97" s="8"/>
      <c r="G97" s="8"/>
      <c r="H97" s="8"/>
      <c r="I97" s="8"/>
      <c r="J97" s="8"/>
      <c r="K97" s="8"/>
      <c r="L97" s="4"/>
      <c r="M97" s="127"/>
      <c r="N97" s="126"/>
      <c r="O97" s="4"/>
      <c r="P97" s="149">
        <f>(D96-(K96))-M96-N96</f>
        <v>3</v>
      </c>
      <c r="Q97" s="4"/>
      <c r="R97" s="127"/>
      <c r="S97" s="129"/>
      <c r="T97" s="129"/>
      <c r="U97" s="129"/>
      <c r="V97" s="130"/>
      <c r="W97" s="150">
        <f>P97*V96</f>
        <v>270</v>
      </c>
      <c r="X97" s="131"/>
      <c r="Y97" s="132"/>
      <c r="Z97" s="133"/>
      <c r="AA97" s="133"/>
      <c r="AB97" s="133"/>
      <c r="AC97" s="134"/>
      <c r="AD97" s="135"/>
      <c r="AE97" s="132"/>
      <c r="AF97" s="133"/>
      <c r="AG97" s="133"/>
      <c r="AH97" s="133"/>
      <c r="AI97" s="16"/>
      <c r="AJ97" s="136"/>
      <c r="AK97" s="137"/>
      <c r="AL97" s="130"/>
      <c r="AM97" s="130"/>
      <c r="AN97" s="130"/>
      <c r="AO97" s="131"/>
      <c r="AP97" s="140"/>
      <c r="AQ97" s="137"/>
      <c r="AR97" s="137"/>
      <c r="AS97" s="16"/>
      <c r="AT97" s="151">
        <f>(AC96/W97)*100</f>
        <v>68.518518518518519</v>
      </c>
      <c r="AU97" s="130"/>
      <c r="AV97" s="130"/>
      <c r="AW97" s="130"/>
      <c r="AX97" s="131"/>
      <c r="AY97" s="127"/>
      <c r="AZ97" s="126"/>
      <c r="BA97" s="126"/>
    </row>
    <row r="98" spans="2:53" ht="15.75" thickBot="1"/>
    <row r="99" spans="2:53" ht="16.5" thickBot="1">
      <c r="B99" s="13">
        <v>41304</v>
      </c>
      <c r="C99" s="11" t="s">
        <v>73</v>
      </c>
      <c r="D99" s="15">
        <v>7.5</v>
      </c>
      <c r="E99" s="2"/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f>SUM(F99:J99)</f>
        <v>0</v>
      </c>
      <c r="L99" s="4"/>
      <c r="M99" s="113">
        <v>4.5</v>
      </c>
      <c r="N99" s="15">
        <v>0</v>
      </c>
      <c r="O99" s="4"/>
      <c r="P99" s="114">
        <f>D99-(M99+N99)</f>
        <v>3</v>
      </c>
      <c r="Q99" s="4"/>
      <c r="R99" s="7" t="s">
        <v>159</v>
      </c>
      <c r="S99" s="115">
        <v>0.33300000000000002</v>
      </c>
      <c r="T99" s="115">
        <v>0.33400000000000002</v>
      </c>
      <c r="U99" s="115">
        <f>S99+T99</f>
        <v>0.66700000000000004</v>
      </c>
      <c r="V99" s="116">
        <v>90</v>
      </c>
      <c r="W99" s="50">
        <f>P99*V99</f>
        <v>270</v>
      </c>
      <c r="X99" s="4"/>
      <c r="Y99" s="117">
        <v>0</v>
      </c>
      <c r="Z99" s="118">
        <v>0</v>
      </c>
      <c r="AA99" s="118">
        <v>0</v>
      </c>
      <c r="AB99" s="118">
        <v>220</v>
      </c>
      <c r="AC99" s="119">
        <v>230</v>
      </c>
      <c r="AD99" s="120">
        <v>185</v>
      </c>
      <c r="AE99" s="117">
        <v>0</v>
      </c>
      <c r="AF99" s="118">
        <v>0</v>
      </c>
      <c r="AG99" s="118">
        <v>4</v>
      </c>
      <c r="AH99" s="118">
        <v>4</v>
      </c>
      <c r="AI99" s="3"/>
      <c r="AJ99" s="29">
        <f>AC99*U99</f>
        <v>153.41</v>
      </c>
      <c r="AK99" s="121">
        <v>0</v>
      </c>
      <c r="AL99" s="15">
        <v>0</v>
      </c>
      <c r="AM99" s="15">
        <v>0</v>
      </c>
      <c r="AN99" s="121">
        <f>AK99+AM99</f>
        <v>0</v>
      </c>
      <c r="AO99" s="122"/>
      <c r="AP99" s="124">
        <f>AR96</f>
        <v>174.41999999999993</v>
      </c>
      <c r="AQ99" s="125">
        <f>AJ99+AK99+AL99+AM99</f>
        <v>153.41</v>
      </c>
      <c r="AR99" s="125">
        <f>AP99-AQ99</f>
        <v>21.009999999999934</v>
      </c>
      <c r="AS99" s="3"/>
      <c r="AT99" s="29">
        <f>(AC99/W99)*100</f>
        <v>85.18518518518519</v>
      </c>
      <c r="AU99" s="15" t="s">
        <v>134</v>
      </c>
      <c r="AV99" s="50">
        <f>(AK99/(AJ99+AK99))*100</f>
        <v>0</v>
      </c>
      <c r="AW99" s="15">
        <f>(AN99/AJ99)*100</f>
        <v>0</v>
      </c>
      <c r="AX99" s="4"/>
      <c r="AY99" s="113" t="s">
        <v>52</v>
      </c>
      <c r="AZ99" s="15" t="s">
        <v>52</v>
      </c>
      <c r="BA99" s="15" t="s">
        <v>52</v>
      </c>
    </row>
    <row r="100" spans="2:53" ht="16.5" thickBot="1">
      <c r="B100" s="14" t="s">
        <v>136</v>
      </c>
      <c r="C100" s="12"/>
      <c r="D100" s="12"/>
      <c r="E100" s="2"/>
      <c r="F100" s="8"/>
      <c r="G100" s="8"/>
      <c r="H100" s="8"/>
      <c r="I100" s="8"/>
      <c r="J100" s="8"/>
      <c r="K100" s="8"/>
      <c r="L100" s="4"/>
      <c r="M100" s="127"/>
      <c r="N100" s="126"/>
      <c r="O100" s="4"/>
      <c r="P100" s="149">
        <f>(D99-(K99))-M99-N99</f>
        <v>3</v>
      </c>
      <c r="Q100" s="4"/>
      <c r="R100" s="127"/>
      <c r="S100" s="129"/>
      <c r="T100" s="129"/>
      <c r="U100" s="129"/>
      <c r="V100" s="130"/>
      <c r="W100" s="150">
        <f>P100*V99</f>
        <v>270</v>
      </c>
      <c r="X100" s="131"/>
      <c r="Y100" s="132"/>
      <c r="Z100" s="133"/>
      <c r="AA100" s="133"/>
      <c r="AB100" s="133"/>
      <c r="AC100" s="134"/>
      <c r="AD100" s="135"/>
      <c r="AE100" s="132"/>
      <c r="AF100" s="133"/>
      <c r="AG100" s="133"/>
      <c r="AH100" s="133"/>
      <c r="AI100" s="16"/>
      <c r="AJ100" s="136"/>
      <c r="AK100" s="137"/>
      <c r="AL100" s="130"/>
      <c r="AM100" s="130"/>
      <c r="AN100" s="130"/>
      <c r="AO100" s="131"/>
      <c r="AP100" s="140"/>
      <c r="AQ100" s="137"/>
      <c r="AR100" s="137"/>
      <c r="AS100" s="16"/>
      <c r="AT100" s="151">
        <f>(AC99/W100)*100</f>
        <v>85.18518518518519</v>
      </c>
      <c r="AU100" s="130"/>
      <c r="AV100" s="130"/>
      <c r="AW100" s="130"/>
      <c r="AX100" s="131"/>
      <c r="AY100" s="127"/>
      <c r="AZ100" s="126"/>
      <c r="BA100" s="126"/>
    </row>
    <row r="101" spans="2:53" ht="15.75" thickBot="1"/>
    <row r="102" spans="2:53" ht="13.5" customHeight="1">
      <c r="B102" s="29" t="s">
        <v>32</v>
      </c>
      <c r="C102" s="30" t="s">
        <v>1</v>
      </c>
      <c r="D102" s="31" t="s">
        <v>1</v>
      </c>
      <c r="E102" s="54"/>
      <c r="F102" s="609" t="s">
        <v>12</v>
      </c>
      <c r="G102" s="610"/>
      <c r="H102" s="610"/>
      <c r="I102" s="610"/>
      <c r="J102" s="610"/>
      <c r="K102" s="611"/>
      <c r="L102" s="15"/>
      <c r="M102" s="612" t="s">
        <v>33</v>
      </c>
      <c r="N102" s="613"/>
      <c r="O102" s="15"/>
      <c r="P102" s="50" t="s">
        <v>10</v>
      </c>
      <c r="Q102" s="54"/>
      <c r="R102" s="50" t="s">
        <v>122</v>
      </c>
      <c r="S102" s="609" t="s">
        <v>123</v>
      </c>
      <c r="T102" s="610"/>
      <c r="U102" s="611"/>
      <c r="V102" s="50" t="s">
        <v>29</v>
      </c>
      <c r="W102" s="55" t="s">
        <v>14</v>
      </c>
      <c r="X102" s="54" t="s">
        <v>9</v>
      </c>
      <c r="Y102" s="629" t="s">
        <v>124</v>
      </c>
      <c r="Z102" s="630"/>
      <c r="AA102" s="630"/>
      <c r="AB102" s="636"/>
      <c r="AC102" s="100" t="s">
        <v>14</v>
      </c>
      <c r="AD102" s="56"/>
      <c r="AE102" s="631" t="s">
        <v>41</v>
      </c>
      <c r="AF102" s="632"/>
      <c r="AG102" s="637"/>
      <c r="AH102" s="101" t="s">
        <v>43</v>
      </c>
      <c r="AI102" s="54"/>
      <c r="AJ102" s="57" t="s">
        <v>38</v>
      </c>
      <c r="AK102" s="58"/>
      <c r="AL102" s="59"/>
      <c r="AM102" s="60"/>
      <c r="AN102" s="50" t="s">
        <v>11</v>
      </c>
      <c r="AO102" s="54"/>
      <c r="AP102" s="614" t="s">
        <v>39</v>
      </c>
      <c r="AQ102" s="615"/>
      <c r="AR102" s="616"/>
      <c r="AS102" s="54"/>
      <c r="AT102" s="102" t="s">
        <v>22</v>
      </c>
      <c r="AU102" s="55" t="s">
        <v>22</v>
      </c>
      <c r="AV102" s="50" t="s">
        <v>20</v>
      </c>
      <c r="AW102" s="50" t="s">
        <v>20</v>
      </c>
      <c r="AX102" s="54"/>
      <c r="AY102" s="15" t="s">
        <v>22</v>
      </c>
      <c r="AZ102" s="15" t="s">
        <v>9</v>
      </c>
      <c r="BA102" s="61" t="s">
        <v>9</v>
      </c>
    </row>
    <row r="103" spans="2:53" ht="15.75" thickBot="1">
      <c r="B103" s="32" t="s">
        <v>9</v>
      </c>
      <c r="C103" s="25" t="s">
        <v>9</v>
      </c>
      <c r="D103" s="33" t="s">
        <v>10</v>
      </c>
      <c r="E103" s="3"/>
      <c r="F103" s="37" t="s">
        <v>3</v>
      </c>
      <c r="G103" s="37" t="s">
        <v>4</v>
      </c>
      <c r="H103" s="37" t="s">
        <v>5</v>
      </c>
      <c r="I103" s="37" t="s">
        <v>6</v>
      </c>
      <c r="J103" s="37" t="s">
        <v>8</v>
      </c>
      <c r="K103" s="37" t="s">
        <v>11</v>
      </c>
      <c r="L103" s="2"/>
      <c r="M103" s="38" t="s">
        <v>10</v>
      </c>
      <c r="N103" s="39" t="s">
        <v>116</v>
      </c>
      <c r="O103" s="1"/>
      <c r="P103" s="25" t="s">
        <v>2</v>
      </c>
      <c r="Q103" s="3"/>
      <c r="R103" s="25" t="s">
        <v>125</v>
      </c>
      <c r="S103" s="28" t="s">
        <v>126</v>
      </c>
      <c r="T103" s="25" t="s">
        <v>127</v>
      </c>
      <c r="U103" s="25" t="s">
        <v>34</v>
      </c>
      <c r="V103" s="25" t="s">
        <v>46</v>
      </c>
      <c r="W103" s="41" t="s">
        <v>16</v>
      </c>
      <c r="X103" s="3" t="s">
        <v>9</v>
      </c>
      <c r="Y103" s="633" t="s">
        <v>128</v>
      </c>
      <c r="Z103" s="626"/>
      <c r="AA103" s="626"/>
      <c r="AB103" s="634"/>
      <c r="AC103" s="103" t="s">
        <v>11</v>
      </c>
      <c r="AD103" s="6"/>
      <c r="AE103" s="627" t="s">
        <v>42</v>
      </c>
      <c r="AF103" s="628"/>
      <c r="AG103" s="635"/>
      <c r="AH103" s="104" t="s">
        <v>129</v>
      </c>
      <c r="AI103" s="3"/>
      <c r="AJ103" s="24" t="s">
        <v>23</v>
      </c>
      <c r="AK103" s="46" t="s">
        <v>18</v>
      </c>
      <c r="AL103" s="24" t="s">
        <v>25</v>
      </c>
      <c r="AM103" s="24" t="s">
        <v>26</v>
      </c>
      <c r="AN103" s="25" t="s">
        <v>30</v>
      </c>
      <c r="AO103" s="16"/>
      <c r="AP103" s="26" t="s">
        <v>130</v>
      </c>
      <c r="AQ103" s="105" t="s">
        <v>161</v>
      </c>
      <c r="AR103" s="28"/>
      <c r="AS103" s="3"/>
      <c r="AT103" s="106" t="s">
        <v>14</v>
      </c>
      <c r="AU103" s="41" t="s">
        <v>14</v>
      </c>
      <c r="AV103" s="25" t="s">
        <v>27</v>
      </c>
      <c r="AW103" s="25" t="s">
        <v>28</v>
      </c>
      <c r="AX103" s="3"/>
      <c r="AY103" s="2" t="s">
        <v>14</v>
      </c>
      <c r="AZ103" s="2" t="s">
        <v>27</v>
      </c>
      <c r="BA103" s="62" t="s">
        <v>28</v>
      </c>
    </row>
    <row r="104" spans="2:53" ht="15.75" thickBot="1">
      <c r="B104" s="34"/>
      <c r="C104" s="35"/>
      <c r="D104" s="36" t="s">
        <v>9</v>
      </c>
      <c r="E104" s="52"/>
      <c r="F104" s="63"/>
      <c r="G104" s="63"/>
      <c r="H104" s="63"/>
      <c r="I104" s="63" t="s">
        <v>7</v>
      </c>
      <c r="J104" s="63"/>
      <c r="K104" s="63"/>
      <c r="L104" s="12"/>
      <c r="M104" s="51" t="s">
        <v>15</v>
      </c>
      <c r="N104" s="63" t="s">
        <v>132</v>
      </c>
      <c r="O104" s="12"/>
      <c r="P104" s="35" t="s">
        <v>9</v>
      </c>
      <c r="Q104" s="52"/>
      <c r="R104" s="35"/>
      <c r="S104" s="107"/>
      <c r="T104" s="35"/>
      <c r="U104" s="35"/>
      <c r="V104" s="35" t="s">
        <v>13</v>
      </c>
      <c r="W104" s="64" t="s">
        <v>17</v>
      </c>
      <c r="X104" s="52"/>
      <c r="Y104" s="108" t="s">
        <v>126</v>
      </c>
      <c r="Z104" s="108" t="s">
        <v>127</v>
      </c>
      <c r="AA104" s="109" t="s">
        <v>133</v>
      </c>
      <c r="AB104" s="42" t="s">
        <v>19</v>
      </c>
      <c r="AC104" s="65"/>
      <c r="AD104" s="52"/>
      <c r="AE104" s="110" t="s">
        <v>126</v>
      </c>
      <c r="AF104" s="111" t="s">
        <v>127</v>
      </c>
      <c r="AG104" s="43" t="s">
        <v>19</v>
      </c>
      <c r="AH104" s="44" t="s">
        <v>19</v>
      </c>
      <c r="AI104" s="66"/>
      <c r="AJ104" s="35" t="s">
        <v>24</v>
      </c>
      <c r="AK104" s="67" t="s">
        <v>24</v>
      </c>
      <c r="AL104" s="35" t="s">
        <v>24</v>
      </c>
      <c r="AM104" s="35" t="s">
        <v>24</v>
      </c>
      <c r="AN104" s="35" t="s">
        <v>24</v>
      </c>
      <c r="AO104" s="52"/>
      <c r="AP104" s="71" t="s">
        <v>36</v>
      </c>
      <c r="AQ104" s="69" t="s">
        <v>35</v>
      </c>
      <c r="AR104" s="70" t="s">
        <v>37</v>
      </c>
      <c r="AS104" s="52"/>
      <c r="AT104" s="112" t="s">
        <v>20</v>
      </c>
      <c r="AU104" s="64" t="s">
        <v>20</v>
      </c>
      <c r="AV104" s="35"/>
      <c r="AW104" s="35"/>
      <c r="AX104" s="52"/>
      <c r="AY104" s="72">
        <v>1</v>
      </c>
      <c r="AZ104" s="73">
        <v>0</v>
      </c>
      <c r="BA104" s="53" t="s">
        <v>31</v>
      </c>
    </row>
    <row r="105" spans="2:53" ht="16.5" thickBot="1">
      <c r="B105" s="13">
        <v>41305</v>
      </c>
      <c r="C105" s="11" t="s">
        <v>0</v>
      </c>
      <c r="D105" s="15">
        <v>8</v>
      </c>
      <c r="E105" s="2"/>
      <c r="F105" s="7">
        <v>0.8</v>
      </c>
      <c r="G105" s="7">
        <v>0</v>
      </c>
      <c r="H105" s="7">
        <v>0</v>
      </c>
      <c r="I105" s="7">
        <v>0</v>
      </c>
      <c r="J105" s="7">
        <v>0</v>
      </c>
      <c r="K105" s="7">
        <f>SUM(F105:J105)</f>
        <v>0.8</v>
      </c>
      <c r="L105" s="4"/>
      <c r="M105" s="113">
        <v>0</v>
      </c>
      <c r="N105" s="15">
        <v>0</v>
      </c>
      <c r="O105" s="4"/>
      <c r="P105" s="114">
        <f>D105-(M105+N105)</f>
        <v>8</v>
      </c>
      <c r="Q105" s="4"/>
      <c r="R105" s="7" t="s">
        <v>159</v>
      </c>
      <c r="S105" s="115">
        <v>0.33300000000000002</v>
      </c>
      <c r="T105" s="115">
        <v>0.33400000000000002</v>
      </c>
      <c r="U105" s="115">
        <f>S105+T105</f>
        <v>0.66700000000000004</v>
      </c>
      <c r="V105" s="116">
        <v>90</v>
      </c>
      <c r="W105" s="50">
        <f>P105*V105</f>
        <v>720</v>
      </c>
      <c r="X105" s="4"/>
      <c r="Y105" s="117">
        <v>460</v>
      </c>
      <c r="Z105" s="118">
        <v>460</v>
      </c>
      <c r="AA105" s="118">
        <v>0</v>
      </c>
      <c r="AB105" s="118">
        <v>0</v>
      </c>
      <c r="AC105" s="119">
        <v>460</v>
      </c>
      <c r="AD105" s="120">
        <v>185</v>
      </c>
      <c r="AE105" s="117">
        <v>0</v>
      </c>
      <c r="AF105" s="118">
        <v>0</v>
      </c>
      <c r="AG105" s="118">
        <v>0</v>
      </c>
      <c r="AH105" s="118">
        <v>0</v>
      </c>
      <c r="AI105" s="3"/>
      <c r="AJ105" s="29">
        <f>AC105*U105</f>
        <v>306.82</v>
      </c>
      <c r="AK105" s="121">
        <v>0</v>
      </c>
      <c r="AL105" s="15">
        <v>16.100000000000001</v>
      </c>
      <c r="AM105" s="15">
        <v>0</v>
      </c>
      <c r="AN105" s="121">
        <f>AK105+AM105</f>
        <v>0</v>
      </c>
      <c r="AO105" s="122"/>
      <c r="AP105" s="124">
        <v>678</v>
      </c>
      <c r="AQ105" s="125">
        <f>AJ105+AK105+AL105+AM105</f>
        <v>322.92</v>
      </c>
      <c r="AR105" s="125">
        <f>AP105-AQ105</f>
        <v>355.08</v>
      </c>
      <c r="AS105" s="3"/>
      <c r="AT105" s="29">
        <f>(AC105/W105)*100</f>
        <v>63.888888888888886</v>
      </c>
      <c r="AU105" s="15" t="s">
        <v>134</v>
      </c>
      <c r="AV105" s="50">
        <f>(AK105/(AJ105+AK105))*100</f>
        <v>0</v>
      </c>
      <c r="AW105" s="15">
        <f>(AN105/AJ105)*100</f>
        <v>0</v>
      </c>
      <c r="AX105" s="4"/>
      <c r="AY105" s="113" t="s">
        <v>52</v>
      </c>
      <c r="AZ105" s="15" t="s">
        <v>52</v>
      </c>
      <c r="BA105" s="15" t="s">
        <v>52</v>
      </c>
    </row>
    <row r="106" spans="2:53" ht="16.5" thickBot="1">
      <c r="B106" s="14" t="s">
        <v>136</v>
      </c>
      <c r="C106" s="12"/>
      <c r="D106" s="12"/>
      <c r="E106" s="2"/>
      <c r="F106" s="8"/>
      <c r="G106" s="8"/>
      <c r="H106" s="8"/>
      <c r="I106" s="8"/>
      <c r="J106" s="8"/>
      <c r="K106" s="8"/>
      <c r="L106" s="4"/>
      <c r="M106" s="127"/>
      <c r="N106" s="126"/>
      <c r="O106" s="4"/>
      <c r="P106" s="149">
        <f>(D105-(K105))-M105-N105</f>
        <v>7.2</v>
      </c>
      <c r="Q106" s="4"/>
      <c r="R106" s="127"/>
      <c r="S106" s="129"/>
      <c r="T106" s="129"/>
      <c r="U106" s="129"/>
      <c r="V106" s="130"/>
      <c r="W106" s="150">
        <f>P106*V105</f>
        <v>648</v>
      </c>
      <c r="X106" s="131"/>
      <c r="Y106" s="132"/>
      <c r="Z106" s="133"/>
      <c r="AA106" s="133"/>
      <c r="AB106" s="133"/>
      <c r="AC106" s="134"/>
      <c r="AD106" s="135"/>
      <c r="AE106" s="132"/>
      <c r="AF106" s="133"/>
      <c r="AG106" s="133"/>
      <c r="AH106" s="133"/>
      <c r="AI106" s="16"/>
      <c r="AJ106" s="136"/>
      <c r="AK106" s="137"/>
      <c r="AL106" s="130"/>
      <c r="AM106" s="130"/>
      <c r="AN106" s="130"/>
      <c r="AO106" s="131"/>
      <c r="AP106" s="140"/>
      <c r="AQ106" s="137"/>
      <c r="AR106" s="137"/>
      <c r="AS106" s="16"/>
      <c r="AT106" s="151">
        <f>(AC105/W106)*100</f>
        <v>70.987654320987659</v>
      </c>
      <c r="AU106" s="130"/>
      <c r="AV106" s="130"/>
      <c r="AW106" s="130"/>
      <c r="AX106" s="131"/>
      <c r="AY106" s="127"/>
      <c r="AZ106" s="126"/>
      <c r="BA106" s="126"/>
    </row>
    <row r="107" spans="2:53" ht="15.75" thickBot="1"/>
    <row r="108" spans="2:53" ht="16.5" thickBot="1">
      <c r="B108" s="13">
        <v>41305</v>
      </c>
      <c r="C108" s="11" t="s">
        <v>73</v>
      </c>
      <c r="D108" s="15">
        <v>7.5</v>
      </c>
      <c r="E108" s="2"/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f>SUM(F108:J108)</f>
        <v>0</v>
      </c>
      <c r="L108" s="4"/>
      <c r="M108" s="113">
        <v>4.5</v>
      </c>
      <c r="N108" s="15">
        <v>0</v>
      </c>
      <c r="O108" s="4"/>
      <c r="P108" s="114">
        <f>D108-(M108+N108)</f>
        <v>3</v>
      </c>
      <c r="Q108" s="4"/>
      <c r="R108" s="7" t="s">
        <v>159</v>
      </c>
      <c r="S108" s="115">
        <v>0.33300000000000002</v>
      </c>
      <c r="T108" s="115">
        <v>0.33400000000000002</v>
      </c>
      <c r="U108" s="115">
        <f>S108+T108</f>
        <v>0.66700000000000004</v>
      </c>
      <c r="V108" s="116">
        <v>90</v>
      </c>
      <c r="W108" s="50">
        <f>P108*V108</f>
        <v>270</v>
      </c>
      <c r="X108" s="4"/>
      <c r="Y108" s="117">
        <v>0</v>
      </c>
      <c r="Z108" s="118">
        <v>0</v>
      </c>
      <c r="AA108" s="118">
        <v>0</v>
      </c>
      <c r="AB108" s="118">
        <v>220</v>
      </c>
      <c r="AC108" s="119">
        <v>405</v>
      </c>
      <c r="AD108" s="120">
        <v>185</v>
      </c>
      <c r="AE108" s="117">
        <v>0</v>
      </c>
      <c r="AF108" s="118">
        <v>0</v>
      </c>
      <c r="AG108" s="118">
        <v>4</v>
      </c>
      <c r="AH108" s="118">
        <v>4</v>
      </c>
      <c r="AI108" s="3"/>
      <c r="AJ108" s="29">
        <f>AC108*U108</f>
        <v>270.13499999999999</v>
      </c>
      <c r="AK108" s="121">
        <v>0</v>
      </c>
      <c r="AL108" s="15">
        <v>0</v>
      </c>
      <c r="AM108" s="15">
        <v>0</v>
      </c>
      <c r="AN108" s="121">
        <f>AK108+AM108</f>
        <v>0</v>
      </c>
      <c r="AO108" s="122"/>
      <c r="AP108" s="124">
        <f>AR105</f>
        <v>355.08</v>
      </c>
      <c r="AQ108" s="125">
        <f>AJ108+AK108+AL108+AM108</f>
        <v>270.13499999999999</v>
      </c>
      <c r="AR108" s="125">
        <f>AP108-AQ108</f>
        <v>84.944999999999993</v>
      </c>
      <c r="AS108" s="3"/>
      <c r="AT108" s="29">
        <f>(AC108/W108)*100</f>
        <v>150</v>
      </c>
      <c r="AU108" s="15" t="s">
        <v>134</v>
      </c>
      <c r="AV108" s="50">
        <f>(AK108/(AJ108+AK108))*100</f>
        <v>0</v>
      </c>
      <c r="AW108" s="15">
        <f>(AN108/AJ108)*100</f>
        <v>0</v>
      </c>
      <c r="AX108" s="4"/>
      <c r="AY108" s="113" t="s">
        <v>160</v>
      </c>
      <c r="AZ108" s="15" t="s">
        <v>52</v>
      </c>
      <c r="BA108" s="15" t="s">
        <v>52</v>
      </c>
    </row>
    <row r="109" spans="2:53" ht="16.5" thickBot="1">
      <c r="B109" s="14" t="s">
        <v>136</v>
      </c>
      <c r="C109" s="12"/>
      <c r="D109" s="12"/>
      <c r="E109" s="2"/>
      <c r="F109" s="8"/>
      <c r="G109" s="8"/>
      <c r="H109" s="8"/>
      <c r="I109" s="8"/>
      <c r="J109" s="8"/>
      <c r="K109" s="8"/>
      <c r="L109" s="4"/>
      <c r="M109" s="127"/>
      <c r="N109" s="126"/>
      <c r="O109" s="4"/>
      <c r="P109" s="149">
        <f>(D108-(K108))-M108-N108</f>
        <v>3</v>
      </c>
      <c r="Q109" s="4"/>
      <c r="R109" s="127"/>
      <c r="S109" s="129"/>
      <c r="T109" s="129"/>
      <c r="U109" s="129"/>
      <c r="V109" s="130"/>
      <c r="W109" s="150">
        <f>P109*V108</f>
        <v>270</v>
      </c>
      <c r="X109" s="131"/>
      <c r="Y109" s="132"/>
      <c r="Z109" s="133"/>
      <c r="AA109" s="133"/>
      <c r="AB109" s="133"/>
      <c r="AC109" s="134"/>
      <c r="AD109" s="135"/>
      <c r="AE109" s="132"/>
      <c r="AF109" s="133"/>
      <c r="AG109" s="133"/>
      <c r="AH109" s="133"/>
      <c r="AI109" s="16"/>
      <c r="AJ109" s="136"/>
      <c r="AK109" s="137"/>
      <c r="AL109" s="130"/>
      <c r="AM109" s="130"/>
      <c r="AN109" s="130"/>
      <c r="AO109" s="131"/>
      <c r="AP109" s="140"/>
      <c r="AQ109" s="137"/>
      <c r="AR109" s="137"/>
      <c r="AS109" s="16"/>
      <c r="AT109" s="151">
        <f>(AC108/W109)*100</f>
        <v>150</v>
      </c>
      <c r="AU109" s="130"/>
      <c r="AV109" s="130"/>
      <c r="AW109" s="130"/>
      <c r="AX109" s="131"/>
      <c r="AY109" s="127"/>
      <c r="AZ109" s="126"/>
      <c r="BA109" s="126"/>
    </row>
    <row r="112" spans="2:53" ht="27" thickBot="1">
      <c r="B112" s="217" t="s">
        <v>162</v>
      </c>
      <c r="C112" s="217"/>
      <c r="D112" s="217"/>
    </row>
    <row r="113" spans="2:53" ht="13.5" customHeight="1">
      <c r="B113" s="154" t="s">
        <v>32</v>
      </c>
      <c r="C113" s="155" t="s">
        <v>1</v>
      </c>
      <c r="D113" s="156" t="s">
        <v>1</v>
      </c>
      <c r="E113" s="157"/>
      <c r="F113" s="638" t="s">
        <v>12</v>
      </c>
      <c r="G113" s="639"/>
      <c r="H113" s="639"/>
      <c r="I113" s="639"/>
      <c r="J113" s="639"/>
      <c r="K113" s="640"/>
      <c r="L113" s="158"/>
      <c r="M113" s="641" t="s">
        <v>33</v>
      </c>
      <c r="N113" s="642"/>
      <c r="O113" s="158"/>
      <c r="P113" s="159" t="s">
        <v>10</v>
      </c>
      <c r="Q113" s="157"/>
      <c r="R113" s="159" t="s">
        <v>122</v>
      </c>
      <c r="S113" s="638" t="s">
        <v>123</v>
      </c>
      <c r="T113" s="639"/>
      <c r="U113" s="640"/>
      <c r="V113" s="159" t="s">
        <v>29</v>
      </c>
      <c r="W113" s="160" t="s">
        <v>14</v>
      </c>
      <c r="X113" s="157" t="s">
        <v>9</v>
      </c>
      <c r="Y113" s="643" t="s">
        <v>124</v>
      </c>
      <c r="Z113" s="644"/>
      <c r="AA113" s="644"/>
      <c r="AB113" s="645"/>
      <c r="AC113" s="161" t="s">
        <v>14</v>
      </c>
      <c r="AD113" s="162"/>
      <c r="AE113" s="646" t="s">
        <v>41</v>
      </c>
      <c r="AF113" s="647"/>
      <c r="AG113" s="648"/>
      <c r="AH113" s="163" t="s">
        <v>43</v>
      </c>
      <c r="AI113" s="157"/>
      <c r="AJ113" s="164" t="s">
        <v>38</v>
      </c>
      <c r="AK113" s="165"/>
      <c r="AL113" s="166"/>
      <c r="AM113" s="167"/>
      <c r="AN113" s="159" t="s">
        <v>11</v>
      </c>
      <c r="AO113" s="157"/>
      <c r="AP113" s="649" t="s">
        <v>39</v>
      </c>
      <c r="AQ113" s="650"/>
      <c r="AR113" s="651"/>
      <c r="AS113" s="157"/>
      <c r="AT113" s="168" t="s">
        <v>22</v>
      </c>
      <c r="AU113" s="160" t="s">
        <v>22</v>
      </c>
      <c r="AV113" s="159" t="s">
        <v>20</v>
      </c>
      <c r="AW113" s="159" t="s">
        <v>20</v>
      </c>
      <c r="AX113" s="157"/>
      <c r="AY113" s="158" t="s">
        <v>22</v>
      </c>
      <c r="AZ113" s="158" t="s">
        <v>9</v>
      </c>
      <c r="BA113" s="169" t="s">
        <v>9</v>
      </c>
    </row>
    <row r="114" spans="2:53" ht="15.75" thickBot="1">
      <c r="B114" s="170" t="s">
        <v>9</v>
      </c>
      <c r="C114" s="171" t="s">
        <v>9</v>
      </c>
      <c r="D114" s="172" t="s">
        <v>10</v>
      </c>
      <c r="E114" s="173"/>
      <c r="F114" s="174" t="s">
        <v>3</v>
      </c>
      <c r="G114" s="174" t="s">
        <v>4</v>
      </c>
      <c r="H114" s="174" t="s">
        <v>5</v>
      </c>
      <c r="I114" s="174" t="s">
        <v>6</v>
      </c>
      <c r="J114" s="174" t="s">
        <v>8</v>
      </c>
      <c r="K114" s="174" t="s">
        <v>11</v>
      </c>
      <c r="L114" s="175"/>
      <c r="M114" s="176" t="s">
        <v>10</v>
      </c>
      <c r="N114" s="177" t="s">
        <v>116</v>
      </c>
      <c r="O114" s="178"/>
      <c r="P114" s="171" t="s">
        <v>2</v>
      </c>
      <c r="Q114" s="173"/>
      <c r="R114" s="171" t="s">
        <v>125</v>
      </c>
      <c r="S114" s="179" t="s">
        <v>126</v>
      </c>
      <c r="T114" s="171" t="s">
        <v>127</v>
      </c>
      <c r="U114" s="171" t="s">
        <v>34</v>
      </c>
      <c r="V114" s="171" t="s">
        <v>46</v>
      </c>
      <c r="W114" s="180" t="s">
        <v>16</v>
      </c>
      <c r="X114" s="173" t="s">
        <v>9</v>
      </c>
      <c r="Y114" s="652" t="s">
        <v>128</v>
      </c>
      <c r="Z114" s="653"/>
      <c r="AA114" s="653"/>
      <c r="AB114" s="654"/>
      <c r="AC114" s="181" t="s">
        <v>11</v>
      </c>
      <c r="AD114" s="182"/>
      <c r="AE114" s="655" t="s">
        <v>42</v>
      </c>
      <c r="AF114" s="656"/>
      <c r="AG114" s="657"/>
      <c r="AH114" s="183" t="s">
        <v>129</v>
      </c>
      <c r="AI114" s="173"/>
      <c r="AJ114" s="184" t="s">
        <v>23</v>
      </c>
      <c r="AK114" s="185" t="s">
        <v>18</v>
      </c>
      <c r="AL114" s="184" t="s">
        <v>25</v>
      </c>
      <c r="AM114" s="184" t="s">
        <v>26</v>
      </c>
      <c r="AN114" s="171" t="s">
        <v>30</v>
      </c>
      <c r="AO114" s="186"/>
      <c r="AP114" s="187" t="s">
        <v>130</v>
      </c>
      <c r="AQ114" s="188" t="s">
        <v>161</v>
      </c>
      <c r="AR114" s="179"/>
      <c r="AS114" s="173"/>
      <c r="AT114" s="189" t="s">
        <v>14</v>
      </c>
      <c r="AU114" s="180" t="s">
        <v>14</v>
      </c>
      <c r="AV114" s="171" t="s">
        <v>27</v>
      </c>
      <c r="AW114" s="171" t="s">
        <v>28</v>
      </c>
      <c r="AX114" s="173"/>
      <c r="AY114" s="175" t="s">
        <v>14</v>
      </c>
      <c r="AZ114" s="175" t="s">
        <v>27</v>
      </c>
      <c r="BA114" s="190" t="s">
        <v>28</v>
      </c>
    </row>
    <row r="115" spans="2:53" ht="15.75" thickBot="1">
      <c r="B115" s="191"/>
      <c r="C115" s="192"/>
      <c r="D115" s="193" t="s">
        <v>9</v>
      </c>
      <c r="E115" s="194"/>
      <c r="F115" s="195"/>
      <c r="G115" s="195"/>
      <c r="H115" s="195"/>
      <c r="I115" s="195" t="s">
        <v>7</v>
      </c>
      <c r="J115" s="195"/>
      <c r="K115" s="195"/>
      <c r="L115" s="196"/>
      <c r="M115" s="197" t="s">
        <v>15</v>
      </c>
      <c r="N115" s="195" t="s">
        <v>132</v>
      </c>
      <c r="O115" s="196"/>
      <c r="P115" s="192" t="s">
        <v>9</v>
      </c>
      <c r="Q115" s="194"/>
      <c r="R115" s="192"/>
      <c r="S115" s="198"/>
      <c r="T115" s="192"/>
      <c r="U115" s="192"/>
      <c r="V115" s="192" t="s">
        <v>13</v>
      </c>
      <c r="W115" s="199" t="s">
        <v>17</v>
      </c>
      <c r="X115" s="194"/>
      <c r="Y115" s="200" t="s">
        <v>126</v>
      </c>
      <c r="Z115" s="200" t="s">
        <v>127</v>
      </c>
      <c r="AA115" s="201" t="s">
        <v>133</v>
      </c>
      <c r="AB115" s="202" t="s">
        <v>19</v>
      </c>
      <c r="AC115" s="203"/>
      <c r="AD115" s="194"/>
      <c r="AE115" s="204" t="s">
        <v>126</v>
      </c>
      <c r="AF115" s="205" t="s">
        <v>127</v>
      </c>
      <c r="AG115" s="206" t="s">
        <v>19</v>
      </c>
      <c r="AH115" s="207" t="s">
        <v>19</v>
      </c>
      <c r="AI115" s="208"/>
      <c r="AJ115" s="192" t="s">
        <v>24</v>
      </c>
      <c r="AK115" s="209" t="s">
        <v>24</v>
      </c>
      <c r="AL115" s="192" t="s">
        <v>24</v>
      </c>
      <c r="AM115" s="192" t="s">
        <v>24</v>
      </c>
      <c r="AN115" s="192" t="s">
        <v>24</v>
      </c>
      <c r="AO115" s="194"/>
      <c r="AP115" s="210" t="s">
        <v>36</v>
      </c>
      <c r="AQ115" s="211" t="s">
        <v>35</v>
      </c>
      <c r="AR115" s="212" t="s">
        <v>37</v>
      </c>
      <c r="AS115" s="194"/>
      <c r="AT115" s="213" t="s">
        <v>20</v>
      </c>
      <c r="AU115" s="199" t="s">
        <v>20</v>
      </c>
      <c r="AV115" s="192"/>
      <c r="AW115" s="192"/>
      <c r="AX115" s="194"/>
      <c r="AY115" s="214">
        <v>1</v>
      </c>
      <c r="AZ115" s="215">
        <v>0</v>
      </c>
      <c r="BA115" s="216" t="s">
        <v>31</v>
      </c>
    </row>
    <row r="117" spans="2:53">
      <c r="F117">
        <f t="shared" ref="F117:K117" si="0">F10+F13+F16+F22+F25+F28+F31+F37+F40+F43+F46+F52+F55+F62+F65+F72+F75+F78+F81+F84+F87+F90+F96+F99+F105+F108</f>
        <v>14.76</v>
      </c>
      <c r="G117">
        <f t="shared" si="0"/>
        <v>2.4000000000000004</v>
      </c>
      <c r="H117">
        <f t="shared" si="0"/>
        <v>0</v>
      </c>
      <c r="I117">
        <f t="shared" si="0"/>
        <v>1</v>
      </c>
      <c r="J117">
        <f t="shared" si="0"/>
        <v>0</v>
      </c>
      <c r="K117">
        <f t="shared" si="0"/>
        <v>18.16</v>
      </c>
      <c r="M117">
        <f>M10+M13+M16+M22+M25+M28+M31+M37+M40+M43+M46+M52+M55+M62+M65+M72+M75+M78+M81+M84+M87+M90+M96+M99+M105+M108</f>
        <v>45</v>
      </c>
      <c r="N117">
        <f>N10+N13+N16+N22+N25+N28+N31+N37+N40+N43+N46+N52+N55+N62+N65+N72+N75+N78+N81+N84+N87+N90+N96+N99+N105+N108</f>
        <v>0</v>
      </c>
      <c r="P117">
        <f>P11+P14+P17+P23+P26+P29+P32+P38+P41+P44+P47+P53+P56+P63+P66+P73+P76+P79+P82+P85+P88+P91+P97+P100+P106+P109</f>
        <v>140.33999999999997</v>
      </c>
      <c r="V117">
        <v>51</v>
      </c>
      <c r="W117">
        <f>P117*V117</f>
        <v>7157.3399999999983</v>
      </c>
      <c r="AC117">
        <f>AC10+AC13+AC16+AC22+AC25+AC28+AC31+AC37+AC40+AC43+AC46+AC52+AC55+AC62+AC65+AC72+AC75+AC78+AC81+AC84+AC87+AC90+AC96+AC99+AC105+AC108</f>
        <v>6713</v>
      </c>
      <c r="AJ117">
        <f>AJ10+AJ13+AJ16+AJ22+AJ25+AJ28+AJ31+AJ37+AJ40+AJ43+AJ46+AJ52+AJ55+AJ62+AJ65+AJ72+AJ75+AJ78+AJ81+AJ84+AJ87+AJ90+AJ96+AJ99+AJ105+AJ108</f>
        <v>8566.3590000000004</v>
      </c>
      <c r="AK117">
        <f>AK10+AK13+AK16+AK22+AK25+AK28+AK31+AK37+AK40+AK43+AK46+AK52+AK55+AK62+AK65+AK72+AK75+AK78+AK81+AK84+AK87+AK90+AK96+AK99+AK105+AK108</f>
        <v>128.5</v>
      </c>
      <c r="AL117">
        <f>AL10+AL13+AL16+AL22+AL25+AL28+AL31+AL37+AL40+AL43+AL46+AL52+AL55+AL62+AL65+AL72+AL75+AL78+AL81+AL84+AL87+AL90+AL96+AL99+AL105+AL108</f>
        <v>79.331999999999994</v>
      </c>
      <c r="AM117">
        <f>AM10+AM13+AM16+AM22+AM25+AM28+AM31+AM37+AM40+AM43+AM46+AM52+AM55+AM62+AM65+AM72+AM75+AM78+AM81+AM84+AM87+AM90+AM96+AM99+AM105+AM108</f>
        <v>3</v>
      </c>
      <c r="AN117">
        <f>AN10+AN13+AN16+AN22+AN25+AN28+AN31+AN37+AN40+AN43+AN46+AN52+AN55+AN62+AN65+AN72+AN75+AN78+AN81+AN84+AN87+AN90+AN96+AN99+AN105+AN108</f>
        <v>131.5</v>
      </c>
    </row>
  </sheetData>
  <mergeCells count="74">
    <mergeCell ref="AP113:AR113"/>
    <mergeCell ref="Y114:AB114"/>
    <mergeCell ref="AE114:AG114"/>
    <mergeCell ref="Y103:AB103"/>
    <mergeCell ref="AE103:AG103"/>
    <mergeCell ref="F113:K113"/>
    <mergeCell ref="M113:N113"/>
    <mergeCell ref="S113:U113"/>
    <mergeCell ref="Y113:AB113"/>
    <mergeCell ref="AE113:AG113"/>
    <mergeCell ref="AP93:AR93"/>
    <mergeCell ref="Y94:AB94"/>
    <mergeCell ref="AE94:AG94"/>
    <mergeCell ref="F102:K102"/>
    <mergeCell ref="M102:N102"/>
    <mergeCell ref="S102:U102"/>
    <mergeCell ref="Y102:AB102"/>
    <mergeCell ref="AE102:AG102"/>
    <mergeCell ref="AP102:AR102"/>
    <mergeCell ref="F93:K93"/>
    <mergeCell ref="M93:N93"/>
    <mergeCell ref="S93:U93"/>
    <mergeCell ref="Y93:AB93"/>
    <mergeCell ref="AE93:AG93"/>
    <mergeCell ref="AP58:AR58"/>
    <mergeCell ref="Y59:AB59"/>
    <mergeCell ref="AE59:AG59"/>
    <mergeCell ref="F58:K58"/>
    <mergeCell ref="M58:N58"/>
    <mergeCell ref="S58:U58"/>
    <mergeCell ref="Y58:AB58"/>
    <mergeCell ref="AE58:AG58"/>
    <mergeCell ref="AP34:AR34"/>
    <mergeCell ref="Y35:AB35"/>
    <mergeCell ref="AE35:AG35"/>
    <mergeCell ref="F34:K34"/>
    <mergeCell ref="M34:N34"/>
    <mergeCell ref="S34:U34"/>
    <mergeCell ref="Y34:AB34"/>
    <mergeCell ref="AE34:AG34"/>
    <mergeCell ref="I2:AE2"/>
    <mergeCell ref="AY6:BA6"/>
    <mergeCell ref="AP7:AR7"/>
    <mergeCell ref="Y8:AB8"/>
    <mergeCell ref="AE8:AG8"/>
    <mergeCell ref="M7:N7"/>
    <mergeCell ref="F7:K7"/>
    <mergeCell ref="S7:U7"/>
    <mergeCell ref="Y7:AB7"/>
    <mergeCell ref="AE7:AG7"/>
    <mergeCell ref="AP19:AR19"/>
    <mergeCell ref="Y20:AB20"/>
    <mergeCell ref="AE20:AG20"/>
    <mergeCell ref="F19:K19"/>
    <mergeCell ref="M19:N19"/>
    <mergeCell ref="S19:U19"/>
    <mergeCell ref="Y19:AB19"/>
    <mergeCell ref="AE19:AG19"/>
    <mergeCell ref="AP49:AR49"/>
    <mergeCell ref="Y50:AB50"/>
    <mergeCell ref="AE50:AG50"/>
    <mergeCell ref="F49:K49"/>
    <mergeCell ref="M49:N49"/>
    <mergeCell ref="S49:U49"/>
    <mergeCell ref="Y49:AB49"/>
    <mergeCell ref="AE49:AG49"/>
    <mergeCell ref="AP68:AR68"/>
    <mergeCell ref="Y69:AB69"/>
    <mergeCell ref="AE69:AG69"/>
    <mergeCell ref="F68:K68"/>
    <mergeCell ref="M68:N68"/>
    <mergeCell ref="S68:U68"/>
    <mergeCell ref="Y68:AB68"/>
    <mergeCell ref="AE68:AG68"/>
  </mergeCells>
  <conditionalFormatting sqref="AY87:BA88 AY90:BA91 AY96:BA97 AY99:BA100 AY105:BA106 AY108:BA109 AY10:BA11 AY13:BA14 AY16:BA17 AY22:BA23 AY25:BA26 AY28:BA29 AY31:BA32 AY37:BA38 AY40:BA41 AY43:BA44 AY46:BA47 AY52:BA53 AY55:BA56 AY62:BA63 AY65:BA66 AY72:BA73 AY75:BA76 AY78:BA79 AY81:BA82 AY84:BA85">
    <cfRule type="containsText" dxfId="437" priority="61" operator="containsText" text="Si">
      <formula>NOT(ISERROR(SEARCH("Si",AY10)))</formula>
    </cfRule>
    <cfRule type="containsText" dxfId="436" priority="62" operator="containsText" text="No">
      <formula>NOT(ISERROR(SEARCH("No",AY10)))</formula>
    </cfRule>
  </conditionalFormatting>
  <pageMargins left="0.51181102362204722" right="0.15748031496062992" top="0.74803149606299213" bottom="0.43307086614173229" header="0.31496062992125984" footer="0.31496062992125984"/>
  <pageSetup paperSize="9" scale="39" orientation="landscape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BA122"/>
  <sheetViews>
    <sheetView view="pageBreakPreview" topLeftCell="K98" zoomScale="91" zoomScaleSheetLayoutView="91" workbookViewId="0">
      <selection activeCell="AP112" sqref="AP11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45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7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7.570312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53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53" ht="15.75" thickBot="1">
      <c r="AY6" s="621" t="s">
        <v>44</v>
      </c>
      <c r="AZ6" s="622"/>
      <c r="BA6" s="623"/>
    </row>
    <row r="7" spans="2:53" ht="15.75" thickBot="1"/>
    <row r="8" spans="2:53" ht="13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609" t="s">
        <v>123</v>
      </c>
      <c r="T8" s="610"/>
      <c r="U8" s="611"/>
      <c r="V8" s="50" t="s">
        <v>29</v>
      </c>
      <c r="W8" s="55" t="s">
        <v>14</v>
      </c>
      <c r="X8" s="54" t="s">
        <v>9</v>
      </c>
      <c r="Y8" s="629" t="s">
        <v>124</v>
      </c>
      <c r="Z8" s="630"/>
      <c r="AA8" s="630"/>
      <c r="AB8" s="636"/>
      <c r="AC8" s="100" t="s">
        <v>14</v>
      </c>
      <c r="AD8" s="56"/>
      <c r="AE8" s="631" t="s">
        <v>41</v>
      </c>
      <c r="AF8" s="632"/>
      <c r="AG8" s="637"/>
      <c r="AH8" s="101" t="s">
        <v>43</v>
      </c>
      <c r="AI8" s="54"/>
      <c r="AJ8" s="57" t="s">
        <v>38</v>
      </c>
      <c r="AK8" s="58"/>
      <c r="AL8" s="59"/>
      <c r="AM8" s="60"/>
      <c r="AN8" s="50" t="s">
        <v>11</v>
      </c>
      <c r="AO8" s="54"/>
      <c r="AP8" s="614" t="s">
        <v>39</v>
      </c>
      <c r="AQ8" s="615"/>
      <c r="AR8" s="616"/>
      <c r="AS8" s="54"/>
      <c r="AT8" s="102" t="s">
        <v>22</v>
      </c>
      <c r="AU8" s="55" t="s">
        <v>22</v>
      </c>
      <c r="AV8" s="50" t="s">
        <v>20</v>
      </c>
      <c r="AW8" s="50" t="s">
        <v>20</v>
      </c>
      <c r="AX8" s="54"/>
      <c r="AY8" s="15" t="s">
        <v>22</v>
      </c>
      <c r="AZ8" s="15" t="s">
        <v>9</v>
      </c>
      <c r="BA8" s="61" t="s">
        <v>9</v>
      </c>
    </row>
    <row r="9" spans="2:53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8" t="s">
        <v>126</v>
      </c>
      <c r="T9" s="25" t="s">
        <v>127</v>
      </c>
      <c r="U9" s="25" t="s">
        <v>34</v>
      </c>
      <c r="V9" s="25" t="s">
        <v>46</v>
      </c>
      <c r="W9" s="41" t="s">
        <v>16</v>
      </c>
      <c r="X9" s="3" t="s">
        <v>9</v>
      </c>
      <c r="Y9" s="633" t="s">
        <v>128</v>
      </c>
      <c r="Z9" s="626"/>
      <c r="AA9" s="626"/>
      <c r="AB9" s="634"/>
      <c r="AC9" s="103" t="s">
        <v>11</v>
      </c>
      <c r="AD9" s="6"/>
      <c r="AE9" s="627" t="s">
        <v>42</v>
      </c>
      <c r="AF9" s="628"/>
      <c r="AG9" s="635"/>
      <c r="AH9" s="104" t="s">
        <v>129</v>
      </c>
      <c r="AI9" s="3"/>
      <c r="AJ9" s="24" t="s">
        <v>23</v>
      </c>
      <c r="AK9" s="46" t="s">
        <v>18</v>
      </c>
      <c r="AL9" s="24" t="s">
        <v>25</v>
      </c>
      <c r="AM9" s="24" t="s">
        <v>26</v>
      </c>
      <c r="AN9" s="25" t="s">
        <v>30</v>
      </c>
      <c r="AO9" s="16"/>
      <c r="AP9" s="26" t="s">
        <v>130</v>
      </c>
      <c r="AQ9" s="105" t="s">
        <v>161</v>
      </c>
      <c r="AR9" s="28"/>
      <c r="AS9" s="3"/>
      <c r="AT9" s="106" t="s">
        <v>14</v>
      </c>
      <c r="AU9" s="41" t="s">
        <v>14</v>
      </c>
      <c r="AV9" s="25" t="s">
        <v>27</v>
      </c>
      <c r="AW9" s="25" t="s">
        <v>28</v>
      </c>
      <c r="AX9" s="3"/>
      <c r="AY9" s="2" t="s">
        <v>14</v>
      </c>
      <c r="AZ9" s="2" t="s">
        <v>27</v>
      </c>
      <c r="BA9" s="62" t="s">
        <v>28</v>
      </c>
    </row>
    <row r="10" spans="2:53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107"/>
      <c r="T10" s="35"/>
      <c r="U10" s="35"/>
      <c r="V10" s="35" t="s">
        <v>13</v>
      </c>
      <c r="W10" s="64" t="s">
        <v>17</v>
      </c>
      <c r="X10" s="52"/>
      <c r="Y10" s="108" t="s">
        <v>126</v>
      </c>
      <c r="Z10" s="108" t="s">
        <v>127</v>
      </c>
      <c r="AA10" s="109" t="s">
        <v>133</v>
      </c>
      <c r="AB10" s="42" t="s">
        <v>19</v>
      </c>
      <c r="AC10" s="65"/>
      <c r="AD10" s="52"/>
      <c r="AE10" s="110" t="s">
        <v>126</v>
      </c>
      <c r="AF10" s="111" t="s">
        <v>127</v>
      </c>
      <c r="AG10" s="43" t="s">
        <v>19</v>
      </c>
      <c r="AH10" s="44" t="s">
        <v>19</v>
      </c>
      <c r="AI10" s="66"/>
      <c r="AJ10" s="35" t="s">
        <v>24</v>
      </c>
      <c r="AK10" s="67" t="s">
        <v>24</v>
      </c>
      <c r="AL10" s="35" t="s">
        <v>24</v>
      </c>
      <c r="AM10" s="35" t="s">
        <v>24</v>
      </c>
      <c r="AN10" s="35" t="s">
        <v>24</v>
      </c>
      <c r="AO10" s="52"/>
      <c r="AP10" s="71" t="s">
        <v>36</v>
      </c>
      <c r="AQ10" s="69" t="s">
        <v>35</v>
      </c>
      <c r="AR10" s="70" t="s">
        <v>37</v>
      </c>
      <c r="AS10" s="52"/>
      <c r="AT10" s="112" t="s">
        <v>20</v>
      </c>
      <c r="AU10" s="64" t="s">
        <v>20</v>
      </c>
      <c r="AV10" s="35"/>
      <c r="AW10" s="35"/>
      <c r="AX10" s="52"/>
      <c r="AY10" s="72">
        <v>1</v>
      </c>
      <c r="AZ10" s="73">
        <v>0</v>
      </c>
      <c r="BA10" s="53" t="s">
        <v>31</v>
      </c>
    </row>
    <row r="11" spans="2:53" ht="16.5" thickBot="1">
      <c r="B11" s="13">
        <v>41306</v>
      </c>
      <c r="C11" s="11" t="s">
        <v>0</v>
      </c>
      <c r="D11" s="15">
        <v>8</v>
      </c>
      <c r="E11" s="2"/>
      <c r="F11" s="7">
        <v>0.66</v>
      </c>
      <c r="G11" s="7">
        <v>0</v>
      </c>
      <c r="H11" s="7">
        <v>1</v>
      </c>
      <c r="I11" s="7">
        <v>0</v>
      </c>
      <c r="J11" s="7">
        <v>0</v>
      </c>
      <c r="K11" s="7">
        <f>SUM(F11:J11)</f>
        <v>1.6600000000000001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159</v>
      </c>
      <c r="S11" s="115">
        <v>0.33300000000000002</v>
      </c>
      <c r="T11" s="115">
        <v>0.33400000000000002</v>
      </c>
      <c r="U11" s="115">
        <f>S11+T11</f>
        <v>0.66700000000000004</v>
      </c>
      <c r="V11" s="116">
        <v>90</v>
      </c>
      <c r="W11" s="50">
        <f>P11*V11</f>
        <v>720</v>
      </c>
      <c r="X11" s="4"/>
      <c r="Y11" s="117">
        <v>492</v>
      </c>
      <c r="Z11" s="118">
        <v>492</v>
      </c>
      <c r="AA11" s="118">
        <v>0</v>
      </c>
      <c r="AB11" s="118">
        <v>0</v>
      </c>
      <c r="AC11" s="119">
        <v>492</v>
      </c>
      <c r="AD11" s="120">
        <v>185</v>
      </c>
      <c r="AE11" s="117">
        <v>0</v>
      </c>
      <c r="AF11" s="118">
        <v>0</v>
      </c>
      <c r="AG11" s="118">
        <v>0</v>
      </c>
      <c r="AH11" s="118">
        <v>0</v>
      </c>
      <c r="AI11" s="3"/>
      <c r="AJ11" s="29">
        <f>AC11*U11</f>
        <v>328.16400000000004</v>
      </c>
      <c r="AK11" s="121">
        <v>17.22</v>
      </c>
      <c r="AL11" s="15">
        <v>0</v>
      </c>
      <c r="AM11" s="15">
        <v>0</v>
      </c>
      <c r="AN11" s="121">
        <f>AK11+AM11</f>
        <v>17.22</v>
      </c>
      <c r="AO11" s="122"/>
      <c r="AP11" s="124">
        <v>355.08</v>
      </c>
      <c r="AQ11" s="125">
        <f>AJ11+AK11+AL11+AM11</f>
        <v>345.38400000000001</v>
      </c>
      <c r="AR11" s="125">
        <f>AP11-AQ11</f>
        <v>9.6959999999999695</v>
      </c>
      <c r="AS11" s="3"/>
      <c r="AT11" s="29">
        <f>(AC11/W11)*100</f>
        <v>68.333333333333329</v>
      </c>
      <c r="AU11" s="15" t="s">
        <v>134</v>
      </c>
      <c r="AV11" s="50">
        <f>(AK11/(AJ11+AK11))*100</f>
        <v>4.9857549857549852</v>
      </c>
      <c r="AW11" s="15">
        <f>(AN11/AJ11)*100</f>
        <v>5.2473763118440768</v>
      </c>
      <c r="AX11" s="4"/>
      <c r="AY11" s="113" t="s">
        <v>52</v>
      </c>
      <c r="AZ11" s="15" t="s">
        <v>52</v>
      </c>
      <c r="BA11" s="15" t="s">
        <v>52</v>
      </c>
    </row>
    <row r="12" spans="2:53" ht="16.5" thickBot="1">
      <c r="B12" s="14" t="s">
        <v>155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6.34</v>
      </c>
      <c r="Q12" s="4"/>
      <c r="R12" s="127"/>
      <c r="S12" s="129"/>
      <c r="T12" s="129"/>
      <c r="U12" s="129"/>
      <c r="V12" s="130"/>
      <c r="W12" s="150">
        <f>P12*V11</f>
        <v>570.6</v>
      </c>
      <c r="X12" s="131"/>
      <c r="Y12" s="132"/>
      <c r="Z12" s="133"/>
      <c r="AA12" s="133"/>
      <c r="AB12" s="133"/>
      <c r="AC12" s="134"/>
      <c r="AD12" s="135"/>
      <c r="AE12" s="132"/>
      <c r="AF12" s="133"/>
      <c r="AG12" s="133"/>
      <c r="AH12" s="133"/>
      <c r="AI12" s="16"/>
      <c r="AJ12" s="136"/>
      <c r="AK12" s="137"/>
      <c r="AL12" s="130"/>
      <c r="AM12" s="130"/>
      <c r="AN12" s="130"/>
      <c r="AO12" s="131"/>
      <c r="AP12" s="140"/>
      <c r="AQ12" s="137"/>
      <c r="AR12" s="137"/>
      <c r="AS12" s="16"/>
      <c r="AT12" s="151">
        <f>(AC11/W12)*100</f>
        <v>86.22502628811776</v>
      </c>
      <c r="AU12" s="130"/>
      <c r="AV12" s="130"/>
      <c r="AW12" s="130"/>
      <c r="AX12" s="131"/>
      <c r="AY12" s="127"/>
      <c r="AZ12" s="126"/>
      <c r="BA12" s="126"/>
    </row>
    <row r="13" spans="2:53" ht="15.75" thickBot="1"/>
    <row r="14" spans="2:53" ht="13.5" customHeight="1">
      <c r="B14" s="29" t="s">
        <v>32</v>
      </c>
      <c r="C14" s="30" t="s">
        <v>1</v>
      </c>
      <c r="D14" s="31" t="s">
        <v>1</v>
      </c>
      <c r="E14" s="54"/>
      <c r="F14" s="609" t="s">
        <v>12</v>
      </c>
      <c r="G14" s="610"/>
      <c r="H14" s="610"/>
      <c r="I14" s="610"/>
      <c r="J14" s="610"/>
      <c r="K14" s="611"/>
      <c r="L14" s="15"/>
      <c r="M14" s="612" t="s">
        <v>33</v>
      </c>
      <c r="N14" s="613"/>
      <c r="O14" s="15"/>
      <c r="P14" s="50" t="s">
        <v>10</v>
      </c>
      <c r="Q14" s="54"/>
      <c r="R14" s="50" t="s">
        <v>122</v>
      </c>
      <c r="S14" s="609" t="s">
        <v>123</v>
      </c>
      <c r="T14" s="610"/>
      <c r="U14" s="611"/>
      <c r="V14" s="50" t="s">
        <v>29</v>
      </c>
      <c r="W14" s="55" t="s">
        <v>14</v>
      </c>
      <c r="X14" s="54" t="s">
        <v>9</v>
      </c>
      <c r="Y14" s="629" t="s">
        <v>124</v>
      </c>
      <c r="Z14" s="630"/>
      <c r="AA14" s="630"/>
      <c r="AB14" s="636"/>
      <c r="AC14" s="100" t="s">
        <v>14</v>
      </c>
      <c r="AD14" s="56"/>
      <c r="AE14" s="631" t="s">
        <v>41</v>
      </c>
      <c r="AF14" s="632"/>
      <c r="AG14" s="637"/>
      <c r="AH14" s="101" t="s">
        <v>43</v>
      </c>
      <c r="AI14" s="54"/>
      <c r="AJ14" s="57" t="s">
        <v>38</v>
      </c>
      <c r="AK14" s="58"/>
      <c r="AL14" s="59"/>
      <c r="AM14" s="60"/>
      <c r="AN14" s="50" t="s">
        <v>11</v>
      </c>
      <c r="AO14" s="54"/>
      <c r="AP14" s="614" t="s">
        <v>39</v>
      </c>
      <c r="AQ14" s="615"/>
      <c r="AR14" s="616"/>
      <c r="AS14" s="54"/>
      <c r="AT14" s="102" t="s">
        <v>22</v>
      </c>
      <c r="AU14" s="55" t="s">
        <v>22</v>
      </c>
      <c r="AV14" s="50" t="s">
        <v>20</v>
      </c>
      <c r="AW14" s="50" t="s">
        <v>20</v>
      </c>
      <c r="AX14" s="54"/>
      <c r="AY14" s="15" t="s">
        <v>22</v>
      </c>
      <c r="AZ14" s="15" t="s">
        <v>9</v>
      </c>
      <c r="BA14" s="61" t="s">
        <v>9</v>
      </c>
    </row>
    <row r="15" spans="2:53" ht="15.75" thickBot="1">
      <c r="B15" s="32" t="s">
        <v>9</v>
      </c>
      <c r="C15" s="25" t="s">
        <v>9</v>
      </c>
      <c r="D15" s="33" t="s">
        <v>10</v>
      </c>
      <c r="E15" s="3"/>
      <c r="F15" s="37" t="s">
        <v>3</v>
      </c>
      <c r="G15" s="37" t="s">
        <v>4</v>
      </c>
      <c r="H15" s="37" t="s">
        <v>5</v>
      </c>
      <c r="I15" s="37" t="s">
        <v>6</v>
      </c>
      <c r="J15" s="37" t="s">
        <v>8</v>
      </c>
      <c r="K15" s="37" t="s">
        <v>11</v>
      </c>
      <c r="L15" s="2"/>
      <c r="M15" s="38" t="s">
        <v>10</v>
      </c>
      <c r="N15" s="39" t="s">
        <v>116</v>
      </c>
      <c r="O15" s="1"/>
      <c r="P15" s="25" t="s">
        <v>2</v>
      </c>
      <c r="Q15" s="3"/>
      <c r="R15" s="25" t="s">
        <v>125</v>
      </c>
      <c r="S15" s="28" t="s">
        <v>126</v>
      </c>
      <c r="T15" s="25" t="s">
        <v>127</v>
      </c>
      <c r="U15" s="25" t="s">
        <v>34</v>
      </c>
      <c r="V15" s="25" t="s">
        <v>46</v>
      </c>
      <c r="W15" s="41" t="s">
        <v>16</v>
      </c>
      <c r="X15" s="3" t="s">
        <v>9</v>
      </c>
      <c r="Y15" s="633" t="s">
        <v>128</v>
      </c>
      <c r="Z15" s="626"/>
      <c r="AA15" s="626"/>
      <c r="AB15" s="634"/>
      <c r="AC15" s="103" t="s">
        <v>11</v>
      </c>
      <c r="AD15" s="6"/>
      <c r="AE15" s="627" t="s">
        <v>42</v>
      </c>
      <c r="AF15" s="628"/>
      <c r="AG15" s="635"/>
      <c r="AH15" s="104" t="s">
        <v>129</v>
      </c>
      <c r="AI15" s="3"/>
      <c r="AJ15" s="24" t="s">
        <v>23</v>
      </c>
      <c r="AK15" s="46" t="s">
        <v>18</v>
      </c>
      <c r="AL15" s="24" t="s">
        <v>25</v>
      </c>
      <c r="AM15" s="24" t="s">
        <v>26</v>
      </c>
      <c r="AN15" s="25" t="s">
        <v>30</v>
      </c>
      <c r="AO15" s="16"/>
      <c r="AP15" s="26" t="s">
        <v>130</v>
      </c>
      <c r="AQ15" s="105" t="s">
        <v>150</v>
      </c>
      <c r="AR15" s="28"/>
      <c r="AS15" s="3"/>
      <c r="AT15" s="106" t="s">
        <v>14</v>
      </c>
      <c r="AU15" s="41" t="s">
        <v>14</v>
      </c>
      <c r="AV15" s="25" t="s">
        <v>27</v>
      </c>
      <c r="AW15" s="25" t="s">
        <v>28</v>
      </c>
      <c r="AX15" s="3"/>
      <c r="AY15" s="2" t="s">
        <v>14</v>
      </c>
      <c r="AZ15" s="2" t="s">
        <v>27</v>
      </c>
      <c r="BA15" s="62" t="s">
        <v>28</v>
      </c>
    </row>
    <row r="16" spans="2:53" ht="15.75" thickBot="1">
      <c r="B16" s="34"/>
      <c r="C16" s="35"/>
      <c r="D16" s="36" t="s">
        <v>9</v>
      </c>
      <c r="E16" s="52"/>
      <c r="F16" s="63"/>
      <c r="G16" s="63"/>
      <c r="H16" s="63"/>
      <c r="I16" s="63" t="s">
        <v>7</v>
      </c>
      <c r="J16" s="63"/>
      <c r="K16" s="63"/>
      <c r="L16" s="12"/>
      <c r="M16" s="51" t="s">
        <v>15</v>
      </c>
      <c r="N16" s="63" t="s">
        <v>132</v>
      </c>
      <c r="O16" s="12"/>
      <c r="P16" s="35" t="s">
        <v>9</v>
      </c>
      <c r="Q16" s="52"/>
      <c r="R16" s="35"/>
      <c r="S16" s="107"/>
      <c r="T16" s="35"/>
      <c r="U16" s="35"/>
      <c r="V16" s="35" t="s">
        <v>13</v>
      </c>
      <c r="W16" s="64" t="s">
        <v>17</v>
      </c>
      <c r="X16" s="52"/>
      <c r="Y16" s="108" t="s">
        <v>126</v>
      </c>
      <c r="Z16" s="108" t="s">
        <v>127</v>
      </c>
      <c r="AA16" s="109" t="s">
        <v>133</v>
      </c>
      <c r="AB16" s="42" t="s">
        <v>19</v>
      </c>
      <c r="AC16" s="65"/>
      <c r="AD16" s="52"/>
      <c r="AE16" s="110" t="s">
        <v>126</v>
      </c>
      <c r="AF16" s="111" t="s">
        <v>127</v>
      </c>
      <c r="AG16" s="43" t="s">
        <v>19</v>
      </c>
      <c r="AH16" s="44" t="s">
        <v>19</v>
      </c>
      <c r="AI16" s="66"/>
      <c r="AJ16" s="35" t="s">
        <v>24</v>
      </c>
      <c r="AK16" s="67" t="s">
        <v>24</v>
      </c>
      <c r="AL16" s="35" t="s">
        <v>24</v>
      </c>
      <c r="AM16" s="35" t="s">
        <v>24</v>
      </c>
      <c r="AN16" s="35" t="s">
        <v>24</v>
      </c>
      <c r="AO16" s="52"/>
      <c r="AP16" s="71" t="s">
        <v>36</v>
      </c>
      <c r="AQ16" s="69" t="s">
        <v>35</v>
      </c>
      <c r="AR16" s="70" t="s">
        <v>37</v>
      </c>
      <c r="AS16" s="52"/>
      <c r="AT16" s="112" t="s">
        <v>20</v>
      </c>
      <c r="AU16" s="64" t="s">
        <v>20</v>
      </c>
      <c r="AV16" s="35"/>
      <c r="AW16" s="35"/>
      <c r="AX16" s="52"/>
      <c r="AY16" s="72">
        <v>1</v>
      </c>
      <c r="AZ16" s="73">
        <v>0</v>
      </c>
      <c r="BA16" s="53" t="s">
        <v>31</v>
      </c>
    </row>
    <row r="17" spans="2:53" ht="16.5" thickBot="1">
      <c r="B17" s="13">
        <v>41306</v>
      </c>
      <c r="C17" s="11" t="s">
        <v>73</v>
      </c>
      <c r="D17" s="15">
        <v>7.5</v>
      </c>
      <c r="E17" s="2"/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3</v>
      </c>
      <c r="L17" s="4"/>
      <c r="M17" s="113">
        <v>0</v>
      </c>
      <c r="N17" s="15">
        <v>0</v>
      </c>
      <c r="O17" s="4"/>
      <c r="P17" s="114">
        <f>D17-(M17+N17)</f>
        <v>7.5</v>
      </c>
      <c r="Q17" s="4"/>
      <c r="R17" s="7" t="s">
        <v>159</v>
      </c>
      <c r="S17" s="115">
        <v>0.33300000000000002</v>
      </c>
      <c r="T17" s="115">
        <v>0.33400000000000002</v>
      </c>
      <c r="U17" s="115">
        <f>S17+T17</f>
        <v>0.66700000000000004</v>
      </c>
      <c r="V17" s="116">
        <v>90</v>
      </c>
      <c r="W17" s="50">
        <f>P17*V17</f>
        <v>675</v>
      </c>
      <c r="X17" s="4"/>
      <c r="Y17" s="117">
        <v>135</v>
      </c>
      <c r="Z17" s="118">
        <v>135</v>
      </c>
      <c r="AA17" s="118">
        <v>0</v>
      </c>
      <c r="AB17" s="118">
        <v>0</v>
      </c>
      <c r="AC17" s="119">
        <v>135</v>
      </c>
      <c r="AD17" s="120">
        <v>185</v>
      </c>
      <c r="AE17" s="117">
        <v>0</v>
      </c>
      <c r="AF17" s="118">
        <v>0</v>
      </c>
      <c r="AG17" s="118">
        <v>0</v>
      </c>
      <c r="AH17" s="118">
        <v>0</v>
      </c>
      <c r="AI17" s="3"/>
      <c r="AJ17" s="29">
        <f>AC17*U17</f>
        <v>90.045000000000002</v>
      </c>
      <c r="AK17" s="121">
        <v>0</v>
      </c>
      <c r="AL17" s="15">
        <v>4.75</v>
      </c>
      <c r="AM17" s="15">
        <v>0</v>
      </c>
      <c r="AN17" s="121">
        <f>AK17+AM17</f>
        <v>0</v>
      </c>
      <c r="AO17" s="122"/>
      <c r="AP17" s="124">
        <v>679</v>
      </c>
      <c r="AQ17" s="125">
        <f>AJ17+AK17+AL17+AM17</f>
        <v>94.795000000000002</v>
      </c>
      <c r="AR17" s="125">
        <f>AP17-AQ17</f>
        <v>584.20500000000004</v>
      </c>
      <c r="AS17" s="3"/>
      <c r="AT17" s="29">
        <f>(AC17/W17)*100</f>
        <v>20</v>
      </c>
      <c r="AU17" s="15" t="s">
        <v>134</v>
      </c>
      <c r="AV17" s="50">
        <f>(AK17/(AJ17+AK17))*100</f>
        <v>0</v>
      </c>
      <c r="AW17" s="15">
        <f>(AN17/AJ17)*100</f>
        <v>0</v>
      </c>
      <c r="AX17" s="4"/>
      <c r="AY17" s="113" t="s">
        <v>52</v>
      </c>
      <c r="AZ17" s="15" t="s">
        <v>52</v>
      </c>
      <c r="BA17" s="15" t="s">
        <v>52</v>
      </c>
    </row>
    <row r="18" spans="2:53" ht="16.5" thickBot="1">
      <c r="B18" s="14" t="s">
        <v>136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4.5</v>
      </c>
      <c r="Q18" s="4"/>
      <c r="R18" s="127"/>
      <c r="S18" s="129"/>
      <c r="T18" s="129"/>
      <c r="U18" s="129"/>
      <c r="V18" s="130"/>
      <c r="W18" s="150">
        <f>P18*V17</f>
        <v>405</v>
      </c>
      <c r="X18" s="131"/>
      <c r="Y18" s="132"/>
      <c r="Z18" s="133"/>
      <c r="AA18" s="133"/>
      <c r="AB18" s="133"/>
      <c r="AC18" s="134"/>
      <c r="AD18" s="135"/>
      <c r="AE18" s="132"/>
      <c r="AF18" s="133"/>
      <c r="AG18" s="133"/>
      <c r="AH18" s="133"/>
      <c r="AI18" s="16"/>
      <c r="AJ18" s="136"/>
      <c r="AK18" s="137"/>
      <c r="AL18" s="130"/>
      <c r="AM18" s="130"/>
      <c r="AN18" s="130"/>
      <c r="AO18" s="131"/>
      <c r="AP18" s="140"/>
      <c r="AQ18" s="137"/>
      <c r="AR18" s="137"/>
      <c r="AS18" s="16"/>
      <c r="AT18" s="151">
        <f>(AC17/W18)*100</f>
        <v>33.333333333333329</v>
      </c>
      <c r="AU18" s="130"/>
      <c r="AV18" s="130"/>
      <c r="AW18" s="130"/>
      <c r="AX18" s="131"/>
      <c r="AY18" s="127"/>
      <c r="AZ18" s="126"/>
      <c r="BA18" s="126"/>
    </row>
    <row r="19" spans="2:53" ht="15.75" thickBot="1"/>
    <row r="20" spans="2:53" ht="16.5" thickBot="1">
      <c r="B20" s="13">
        <v>41307</v>
      </c>
      <c r="C20" s="11" t="s">
        <v>0</v>
      </c>
      <c r="D20" s="15">
        <v>8</v>
      </c>
      <c r="E20" s="2"/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6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159</v>
      </c>
      <c r="S20" s="115">
        <v>0.33300000000000002</v>
      </c>
      <c r="T20" s="115">
        <v>0.33400000000000002</v>
      </c>
      <c r="U20" s="115">
        <f>S20+T20</f>
        <v>0.66700000000000004</v>
      </c>
      <c r="V20" s="116">
        <v>90</v>
      </c>
      <c r="W20" s="50">
        <f>P20*V20</f>
        <v>720</v>
      </c>
      <c r="X20" s="4"/>
      <c r="Y20" s="117">
        <v>90</v>
      </c>
      <c r="Z20" s="118">
        <v>90</v>
      </c>
      <c r="AA20" s="118">
        <v>0</v>
      </c>
      <c r="AB20" s="118">
        <v>0</v>
      </c>
      <c r="AC20" s="119">
        <v>90</v>
      </c>
      <c r="AD20" s="120">
        <v>185</v>
      </c>
      <c r="AE20" s="117">
        <v>0</v>
      </c>
      <c r="AF20" s="118">
        <v>0</v>
      </c>
      <c r="AG20" s="118">
        <v>0</v>
      </c>
      <c r="AH20" s="118">
        <v>0</v>
      </c>
      <c r="AI20" s="3"/>
      <c r="AJ20" s="29">
        <f>AC20*U20</f>
        <v>60.03</v>
      </c>
      <c r="AK20" s="121">
        <v>0</v>
      </c>
      <c r="AL20" s="15">
        <v>3.15</v>
      </c>
      <c r="AM20" s="15">
        <v>0</v>
      </c>
      <c r="AN20" s="121">
        <f>AK20+AM20</f>
        <v>0</v>
      </c>
      <c r="AO20" s="122"/>
      <c r="AP20" s="124">
        <f>AR17</f>
        <v>584.20500000000004</v>
      </c>
      <c r="AQ20" s="125">
        <f>AJ20+AK20+AL20+AM20</f>
        <v>63.18</v>
      </c>
      <c r="AR20" s="125">
        <f>AP20-AQ20</f>
        <v>521.02500000000009</v>
      </c>
      <c r="AS20" s="3"/>
      <c r="AT20" s="29">
        <f>(AC20/W20)*100</f>
        <v>12.5</v>
      </c>
      <c r="AU20" s="15" t="s">
        <v>134</v>
      </c>
      <c r="AV20" s="50">
        <f>(AK20/(AJ20+AK20))*100</f>
        <v>0</v>
      </c>
      <c r="AW20" s="15">
        <f>(AN20/AJ20)*100</f>
        <v>0</v>
      </c>
      <c r="AX20" s="4"/>
      <c r="AY20" s="113" t="s">
        <v>52</v>
      </c>
      <c r="AZ20" s="15" t="s">
        <v>52</v>
      </c>
      <c r="BA20" s="15" t="s">
        <v>52</v>
      </c>
    </row>
    <row r="21" spans="2:53" ht="16.5" thickBot="1">
      <c r="B21" s="14" t="s">
        <v>155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2</v>
      </c>
      <c r="Q21" s="4"/>
      <c r="R21" s="127"/>
      <c r="S21" s="129"/>
      <c r="T21" s="129"/>
      <c r="U21" s="129"/>
      <c r="V21" s="130"/>
      <c r="W21" s="150">
        <f>P21*V20</f>
        <v>180</v>
      </c>
      <c r="X21" s="131"/>
      <c r="Y21" s="132"/>
      <c r="Z21" s="133"/>
      <c r="AA21" s="133"/>
      <c r="AB21" s="133"/>
      <c r="AC21" s="134"/>
      <c r="AD21" s="135"/>
      <c r="AE21" s="132"/>
      <c r="AF21" s="133"/>
      <c r="AG21" s="133"/>
      <c r="AH21" s="133"/>
      <c r="AI21" s="16"/>
      <c r="AJ21" s="136"/>
      <c r="AK21" s="137"/>
      <c r="AL21" s="130"/>
      <c r="AM21" s="130"/>
      <c r="AN21" s="130"/>
      <c r="AO21" s="131"/>
      <c r="AP21" s="140"/>
      <c r="AQ21" s="137"/>
      <c r="AR21" s="137"/>
      <c r="AS21" s="16"/>
      <c r="AT21" s="151">
        <f>(AC20/W21)*100</f>
        <v>50</v>
      </c>
      <c r="AU21" s="130"/>
      <c r="AV21" s="130"/>
      <c r="AW21" s="130"/>
      <c r="AX21" s="131"/>
      <c r="AY21" s="127"/>
      <c r="AZ21" s="126"/>
      <c r="BA21" s="126"/>
    </row>
    <row r="22" spans="2:53" ht="15.75" thickBot="1"/>
    <row r="23" spans="2:53" ht="16.5" thickBot="1">
      <c r="B23" s="13">
        <v>41307</v>
      </c>
      <c r="C23" s="11" t="s">
        <v>73</v>
      </c>
      <c r="D23" s="15">
        <v>7.5</v>
      </c>
      <c r="E23" s="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4"/>
      <c r="M23" s="113">
        <v>0</v>
      </c>
      <c r="N23" s="15">
        <v>0</v>
      </c>
      <c r="O23" s="4"/>
      <c r="P23" s="114">
        <f>D23-(M23+N23)</f>
        <v>7.5</v>
      </c>
      <c r="Q23" s="4"/>
      <c r="R23" s="7" t="s">
        <v>159</v>
      </c>
      <c r="S23" s="115">
        <v>0.33300000000000002</v>
      </c>
      <c r="T23" s="115">
        <v>0.33400000000000002</v>
      </c>
      <c r="U23" s="115">
        <f>S23+T23</f>
        <v>0.66700000000000004</v>
      </c>
      <c r="V23" s="116">
        <v>90</v>
      </c>
      <c r="W23" s="50">
        <f>P23*V23</f>
        <v>675</v>
      </c>
      <c r="X23" s="4"/>
      <c r="Y23" s="117">
        <v>540</v>
      </c>
      <c r="Z23" s="118">
        <v>540</v>
      </c>
      <c r="AA23" s="118">
        <v>0</v>
      </c>
      <c r="AB23" s="118">
        <v>0</v>
      </c>
      <c r="AC23" s="119">
        <v>540</v>
      </c>
      <c r="AD23" s="120">
        <v>185</v>
      </c>
      <c r="AE23" s="117">
        <v>0</v>
      </c>
      <c r="AF23" s="118">
        <v>0</v>
      </c>
      <c r="AG23" s="118">
        <v>0</v>
      </c>
      <c r="AH23" s="118">
        <v>0</v>
      </c>
      <c r="AI23" s="3"/>
      <c r="AJ23" s="29">
        <f>AC23*U23</f>
        <v>360.18</v>
      </c>
      <c r="AK23" s="121">
        <v>0</v>
      </c>
      <c r="AL23" s="15">
        <v>18.899999999999999</v>
      </c>
      <c r="AM23" s="15">
        <v>0</v>
      </c>
      <c r="AN23" s="121">
        <f>AK23+AM23</f>
        <v>0</v>
      </c>
      <c r="AO23" s="122"/>
      <c r="AP23" s="124">
        <f>AR20</f>
        <v>521.02500000000009</v>
      </c>
      <c r="AQ23" s="125">
        <f>AJ23+AK23+AL23+AM23</f>
        <v>379.08</v>
      </c>
      <c r="AR23" s="125">
        <f>AP23-AQ23</f>
        <v>141.94500000000011</v>
      </c>
      <c r="AS23" s="3"/>
      <c r="AT23" s="29">
        <f>(AC23/W23)*100</f>
        <v>80</v>
      </c>
      <c r="AU23" s="15" t="s">
        <v>134</v>
      </c>
      <c r="AV23" s="50">
        <f>(AK23/(AJ23+AK23))*100</f>
        <v>0</v>
      </c>
      <c r="AW23" s="15">
        <f>(AN23/AJ23)*100</f>
        <v>0</v>
      </c>
      <c r="AX23" s="4"/>
      <c r="AY23" s="113" t="s">
        <v>52</v>
      </c>
      <c r="AZ23" s="15" t="s">
        <v>52</v>
      </c>
      <c r="BA23" s="15" t="s">
        <v>52</v>
      </c>
    </row>
    <row r="24" spans="2:53" ht="16.5" thickBot="1">
      <c r="B24" s="14" t="s">
        <v>136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7.5</v>
      </c>
      <c r="Q24" s="4"/>
      <c r="R24" s="127"/>
      <c r="S24" s="129"/>
      <c r="T24" s="129"/>
      <c r="U24" s="129"/>
      <c r="V24" s="130"/>
      <c r="W24" s="150">
        <f>P24*V23</f>
        <v>675</v>
      </c>
      <c r="X24" s="131"/>
      <c r="Y24" s="132"/>
      <c r="Z24" s="133"/>
      <c r="AA24" s="133"/>
      <c r="AB24" s="133"/>
      <c r="AC24" s="134"/>
      <c r="AD24" s="135"/>
      <c r="AE24" s="132"/>
      <c r="AF24" s="133"/>
      <c r="AG24" s="133"/>
      <c r="AH24" s="133"/>
      <c r="AI24" s="16"/>
      <c r="AJ24" s="136"/>
      <c r="AK24" s="137"/>
      <c r="AL24" s="130"/>
      <c r="AM24" s="130"/>
      <c r="AN24" s="130"/>
      <c r="AO24" s="131"/>
      <c r="AP24" s="140"/>
      <c r="AQ24" s="137"/>
      <c r="AR24" s="137"/>
      <c r="AS24" s="16"/>
      <c r="AT24" s="151">
        <f>(AC23/W24)*100</f>
        <v>80</v>
      </c>
      <c r="AU24" s="130"/>
      <c r="AV24" s="130"/>
      <c r="AW24" s="130"/>
      <c r="AX24" s="131"/>
      <c r="AY24" s="127"/>
      <c r="AZ24" s="126"/>
      <c r="BA24" s="126"/>
    </row>
    <row r="25" spans="2:53" ht="15.75" thickBot="1"/>
    <row r="26" spans="2:53" ht="13.5" customHeight="1">
      <c r="B26" s="29" t="s">
        <v>32</v>
      </c>
      <c r="C26" s="30" t="s">
        <v>1</v>
      </c>
      <c r="D26" s="31" t="s">
        <v>1</v>
      </c>
      <c r="E26" s="54"/>
      <c r="F26" s="609" t="s">
        <v>12</v>
      </c>
      <c r="G26" s="610"/>
      <c r="H26" s="610"/>
      <c r="I26" s="610"/>
      <c r="J26" s="610"/>
      <c r="K26" s="611"/>
      <c r="L26" s="15"/>
      <c r="M26" s="612" t="s">
        <v>33</v>
      </c>
      <c r="N26" s="613"/>
      <c r="O26" s="15"/>
      <c r="P26" s="50" t="s">
        <v>10</v>
      </c>
      <c r="Q26" s="54"/>
      <c r="R26" s="50" t="s">
        <v>122</v>
      </c>
      <c r="S26" s="609" t="s">
        <v>123</v>
      </c>
      <c r="T26" s="610"/>
      <c r="U26" s="611"/>
      <c r="V26" s="50" t="s">
        <v>29</v>
      </c>
      <c r="W26" s="55" t="s">
        <v>14</v>
      </c>
      <c r="X26" s="54" t="s">
        <v>9</v>
      </c>
      <c r="Y26" s="629" t="s">
        <v>124</v>
      </c>
      <c r="Z26" s="630"/>
      <c r="AA26" s="630"/>
      <c r="AB26" s="636"/>
      <c r="AC26" s="100" t="s">
        <v>14</v>
      </c>
      <c r="AD26" s="56"/>
      <c r="AE26" s="631" t="s">
        <v>41</v>
      </c>
      <c r="AF26" s="632"/>
      <c r="AG26" s="637"/>
      <c r="AH26" s="101" t="s">
        <v>43</v>
      </c>
      <c r="AI26" s="54"/>
      <c r="AJ26" s="57" t="s">
        <v>38</v>
      </c>
      <c r="AK26" s="58"/>
      <c r="AL26" s="59"/>
      <c r="AM26" s="60"/>
      <c r="AN26" s="50" t="s">
        <v>11</v>
      </c>
      <c r="AO26" s="54"/>
      <c r="AP26" s="614" t="s">
        <v>39</v>
      </c>
      <c r="AQ26" s="615"/>
      <c r="AR26" s="616"/>
      <c r="AS26" s="54"/>
      <c r="AT26" s="102" t="s">
        <v>22</v>
      </c>
      <c r="AU26" s="55" t="s">
        <v>22</v>
      </c>
      <c r="AV26" s="50" t="s">
        <v>20</v>
      </c>
      <c r="AW26" s="50" t="s">
        <v>20</v>
      </c>
      <c r="AX26" s="54"/>
      <c r="AY26" s="15" t="s">
        <v>22</v>
      </c>
      <c r="AZ26" s="15" t="s">
        <v>9</v>
      </c>
      <c r="BA26" s="61" t="s">
        <v>9</v>
      </c>
    </row>
    <row r="27" spans="2:53" ht="15.75" thickBot="1">
      <c r="B27" s="32" t="s">
        <v>9</v>
      </c>
      <c r="C27" s="25" t="s">
        <v>9</v>
      </c>
      <c r="D27" s="33" t="s">
        <v>10</v>
      </c>
      <c r="E27" s="3"/>
      <c r="F27" s="37" t="s">
        <v>3</v>
      </c>
      <c r="G27" s="37" t="s">
        <v>4</v>
      </c>
      <c r="H27" s="37" t="s">
        <v>5</v>
      </c>
      <c r="I27" s="37" t="s">
        <v>6</v>
      </c>
      <c r="J27" s="37" t="s">
        <v>8</v>
      </c>
      <c r="K27" s="37" t="s">
        <v>11</v>
      </c>
      <c r="L27" s="2"/>
      <c r="M27" s="38" t="s">
        <v>10</v>
      </c>
      <c r="N27" s="39" t="s">
        <v>116</v>
      </c>
      <c r="O27" s="1"/>
      <c r="P27" s="25" t="s">
        <v>2</v>
      </c>
      <c r="Q27" s="3"/>
      <c r="R27" s="25" t="s">
        <v>125</v>
      </c>
      <c r="S27" s="28" t="s">
        <v>126</v>
      </c>
      <c r="T27" s="25" t="s">
        <v>127</v>
      </c>
      <c r="U27" s="25" t="s">
        <v>34</v>
      </c>
      <c r="V27" s="25" t="s">
        <v>46</v>
      </c>
      <c r="W27" s="41" t="s">
        <v>16</v>
      </c>
      <c r="X27" s="3" t="s">
        <v>9</v>
      </c>
      <c r="Y27" s="633" t="s">
        <v>128</v>
      </c>
      <c r="Z27" s="626"/>
      <c r="AA27" s="626"/>
      <c r="AB27" s="634"/>
      <c r="AC27" s="103" t="s">
        <v>11</v>
      </c>
      <c r="AD27" s="6"/>
      <c r="AE27" s="627" t="s">
        <v>42</v>
      </c>
      <c r="AF27" s="628"/>
      <c r="AG27" s="635"/>
      <c r="AH27" s="104" t="s">
        <v>129</v>
      </c>
      <c r="AI27" s="3"/>
      <c r="AJ27" s="24" t="s">
        <v>23</v>
      </c>
      <c r="AK27" s="46" t="s">
        <v>18</v>
      </c>
      <c r="AL27" s="24" t="s">
        <v>25</v>
      </c>
      <c r="AM27" s="24" t="s">
        <v>26</v>
      </c>
      <c r="AN27" s="25" t="s">
        <v>30</v>
      </c>
      <c r="AO27" s="16"/>
      <c r="AP27" s="26" t="s">
        <v>130</v>
      </c>
      <c r="AQ27" s="105" t="s">
        <v>144</v>
      </c>
      <c r="AR27" s="28"/>
      <c r="AS27" s="3"/>
      <c r="AT27" s="106" t="s">
        <v>14</v>
      </c>
      <c r="AU27" s="41" t="s">
        <v>14</v>
      </c>
      <c r="AV27" s="25" t="s">
        <v>27</v>
      </c>
      <c r="AW27" s="25" t="s">
        <v>28</v>
      </c>
      <c r="AX27" s="3"/>
      <c r="AY27" s="2" t="s">
        <v>14</v>
      </c>
      <c r="AZ27" s="2" t="s">
        <v>27</v>
      </c>
      <c r="BA27" s="62" t="s">
        <v>28</v>
      </c>
    </row>
    <row r="28" spans="2:53" ht="15.75" thickBot="1">
      <c r="B28" s="34"/>
      <c r="C28" s="35"/>
      <c r="D28" s="36" t="s">
        <v>9</v>
      </c>
      <c r="E28" s="52"/>
      <c r="F28" s="63"/>
      <c r="G28" s="63"/>
      <c r="H28" s="63"/>
      <c r="I28" s="63" t="s">
        <v>7</v>
      </c>
      <c r="J28" s="63"/>
      <c r="K28" s="63"/>
      <c r="L28" s="12"/>
      <c r="M28" s="51" t="s">
        <v>15</v>
      </c>
      <c r="N28" s="63" t="s">
        <v>132</v>
      </c>
      <c r="O28" s="12"/>
      <c r="P28" s="35" t="s">
        <v>9</v>
      </c>
      <c r="Q28" s="52"/>
      <c r="R28" s="35"/>
      <c r="S28" s="107"/>
      <c r="T28" s="35"/>
      <c r="U28" s="35"/>
      <c r="V28" s="35" t="s">
        <v>13</v>
      </c>
      <c r="W28" s="64" t="s">
        <v>17</v>
      </c>
      <c r="X28" s="52"/>
      <c r="Y28" s="108" t="s">
        <v>126</v>
      </c>
      <c r="Z28" s="108" t="s">
        <v>127</v>
      </c>
      <c r="AA28" s="109" t="s">
        <v>133</v>
      </c>
      <c r="AB28" s="42" t="s">
        <v>19</v>
      </c>
      <c r="AC28" s="65"/>
      <c r="AD28" s="52"/>
      <c r="AE28" s="110" t="s">
        <v>126</v>
      </c>
      <c r="AF28" s="111" t="s">
        <v>127</v>
      </c>
      <c r="AG28" s="43" t="s">
        <v>19</v>
      </c>
      <c r="AH28" s="44" t="s">
        <v>19</v>
      </c>
      <c r="AI28" s="66"/>
      <c r="AJ28" s="35" t="s">
        <v>24</v>
      </c>
      <c r="AK28" s="67" t="s">
        <v>24</v>
      </c>
      <c r="AL28" s="35" t="s">
        <v>24</v>
      </c>
      <c r="AM28" s="35" t="s">
        <v>24</v>
      </c>
      <c r="AN28" s="35" t="s">
        <v>24</v>
      </c>
      <c r="AO28" s="52"/>
      <c r="AP28" s="71" t="s">
        <v>36</v>
      </c>
      <c r="AQ28" s="69" t="s">
        <v>35</v>
      </c>
      <c r="AR28" s="70" t="s">
        <v>37</v>
      </c>
      <c r="AS28" s="52"/>
      <c r="AT28" s="112" t="s">
        <v>20</v>
      </c>
      <c r="AU28" s="64" t="s">
        <v>20</v>
      </c>
      <c r="AV28" s="35"/>
      <c r="AW28" s="35"/>
      <c r="AX28" s="52"/>
      <c r="AY28" s="72">
        <v>1</v>
      </c>
      <c r="AZ28" s="73">
        <v>0</v>
      </c>
      <c r="BA28" s="53" t="s">
        <v>31</v>
      </c>
    </row>
    <row r="29" spans="2:53" ht="16.5" thickBot="1">
      <c r="B29" s="13">
        <v>41310</v>
      </c>
      <c r="C29" s="11" t="s">
        <v>0</v>
      </c>
      <c r="D29" s="15">
        <v>8</v>
      </c>
      <c r="E29" s="2"/>
      <c r="F29" s="7">
        <v>3.5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3.5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159</v>
      </c>
      <c r="S29" s="115">
        <v>0.33300000000000002</v>
      </c>
      <c r="T29" s="115">
        <v>0.33400000000000002</v>
      </c>
      <c r="U29" s="115">
        <f>S29+T29</f>
        <v>0.66700000000000004</v>
      </c>
      <c r="V29" s="116">
        <v>90</v>
      </c>
      <c r="W29" s="50">
        <f>P29*V29</f>
        <v>720</v>
      </c>
      <c r="X29" s="4"/>
      <c r="Y29" s="117">
        <v>363</v>
      </c>
      <c r="Z29" s="118">
        <v>363</v>
      </c>
      <c r="AA29" s="118">
        <v>0</v>
      </c>
      <c r="AB29" s="118">
        <v>0</v>
      </c>
      <c r="AC29" s="119">
        <v>363</v>
      </c>
      <c r="AD29" s="120">
        <v>185</v>
      </c>
      <c r="AE29" s="117">
        <v>0</v>
      </c>
      <c r="AF29" s="118">
        <v>0</v>
      </c>
      <c r="AG29" s="118">
        <v>0</v>
      </c>
      <c r="AH29" s="118">
        <v>0</v>
      </c>
      <c r="AI29" s="3"/>
      <c r="AJ29" s="29">
        <f>AC29*U29</f>
        <v>242.12100000000001</v>
      </c>
      <c r="AK29" s="121">
        <v>0</v>
      </c>
      <c r="AL29" s="15">
        <v>0</v>
      </c>
      <c r="AM29" s="15">
        <v>0</v>
      </c>
      <c r="AN29" s="121">
        <f>AK29+AM29</f>
        <v>0</v>
      </c>
      <c r="AO29" s="122"/>
      <c r="AP29" s="124">
        <v>678</v>
      </c>
      <c r="AQ29" s="125">
        <f>AJ29+AK29+AL29+AM29</f>
        <v>242.12100000000001</v>
      </c>
      <c r="AR29" s="125">
        <f>AP29-AQ29</f>
        <v>435.87900000000002</v>
      </c>
      <c r="AS29" s="3"/>
      <c r="AT29" s="29">
        <f>(AC29/W29)*100</f>
        <v>50.416666666666664</v>
      </c>
      <c r="AU29" s="15" t="s">
        <v>134</v>
      </c>
      <c r="AV29" s="50">
        <f>(AK29/(AJ29+AK29))*100</f>
        <v>0</v>
      </c>
      <c r="AW29" s="15">
        <f>(AN29/AJ29)*100</f>
        <v>0</v>
      </c>
      <c r="AX29" s="4"/>
      <c r="AY29" s="113" t="s">
        <v>52</v>
      </c>
      <c r="AZ29" s="15" t="s">
        <v>52</v>
      </c>
      <c r="BA29" s="15" t="s">
        <v>52</v>
      </c>
    </row>
    <row r="30" spans="2:53" ht="16.5" thickBot="1">
      <c r="B30" s="14" t="s">
        <v>136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4.5</v>
      </c>
      <c r="Q30" s="4"/>
      <c r="R30" s="127"/>
      <c r="S30" s="129"/>
      <c r="T30" s="129"/>
      <c r="U30" s="129"/>
      <c r="V30" s="130"/>
      <c r="W30" s="150">
        <f>P30*V29</f>
        <v>405</v>
      </c>
      <c r="X30" s="131"/>
      <c r="Y30" s="132"/>
      <c r="Z30" s="133"/>
      <c r="AA30" s="133"/>
      <c r="AB30" s="133"/>
      <c r="AC30" s="134"/>
      <c r="AD30" s="135"/>
      <c r="AE30" s="132"/>
      <c r="AF30" s="133"/>
      <c r="AG30" s="133"/>
      <c r="AH30" s="133"/>
      <c r="AI30" s="16"/>
      <c r="AJ30" s="136"/>
      <c r="AK30" s="137"/>
      <c r="AL30" s="130"/>
      <c r="AM30" s="130"/>
      <c r="AN30" s="130"/>
      <c r="AO30" s="131"/>
      <c r="AP30" s="140"/>
      <c r="AQ30" s="137"/>
      <c r="AR30" s="137"/>
      <c r="AS30" s="16"/>
      <c r="AT30" s="151">
        <f>(AC29/W30)*100</f>
        <v>89.629629629629619</v>
      </c>
      <c r="AU30" s="130"/>
      <c r="AV30" s="130"/>
      <c r="AW30" s="130"/>
      <c r="AX30" s="131"/>
      <c r="AY30" s="127"/>
      <c r="AZ30" s="126"/>
      <c r="BA30" s="126"/>
    </row>
    <row r="31" spans="2:53" ht="15.75" thickBot="1"/>
    <row r="32" spans="2:53" ht="16.5" thickBot="1">
      <c r="B32" s="13">
        <v>41310</v>
      </c>
      <c r="C32" s="11" t="s">
        <v>73</v>
      </c>
      <c r="D32" s="15">
        <v>7.5</v>
      </c>
      <c r="E32" s="2"/>
      <c r="F32" s="7">
        <v>1.41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1.41</v>
      </c>
      <c r="L32" s="4"/>
      <c r="M32" s="113">
        <v>4.5</v>
      </c>
      <c r="N32" s="15">
        <v>0</v>
      </c>
      <c r="O32" s="4"/>
      <c r="P32" s="114">
        <f>D32-(M32+N32)</f>
        <v>3</v>
      </c>
      <c r="Q32" s="4"/>
      <c r="R32" s="7" t="s">
        <v>159</v>
      </c>
      <c r="S32" s="115">
        <v>0.33300000000000002</v>
      </c>
      <c r="T32" s="115">
        <v>0.33400000000000002</v>
      </c>
      <c r="U32" s="115">
        <f>S32+T32</f>
        <v>0.66700000000000004</v>
      </c>
      <c r="V32" s="116">
        <v>90</v>
      </c>
      <c r="W32" s="50">
        <f>P32*V32</f>
        <v>270</v>
      </c>
      <c r="X32" s="4"/>
      <c r="Y32" s="117">
        <v>173</v>
      </c>
      <c r="Z32" s="118">
        <v>173</v>
      </c>
      <c r="AA32" s="118">
        <v>0</v>
      </c>
      <c r="AB32" s="118">
        <v>0</v>
      </c>
      <c r="AC32" s="119">
        <v>173</v>
      </c>
      <c r="AD32" s="120">
        <v>185</v>
      </c>
      <c r="AE32" s="117">
        <v>0</v>
      </c>
      <c r="AF32" s="118">
        <v>0</v>
      </c>
      <c r="AG32" s="118">
        <v>0</v>
      </c>
      <c r="AH32" s="118">
        <v>0</v>
      </c>
      <c r="AI32" s="3"/>
      <c r="AJ32" s="29">
        <f>AC32*U32</f>
        <v>115.39100000000001</v>
      </c>
      <c r="AK32" s="121">
        <v>0</v>
      </c>
      <c r="AL32" s="15">
        <v>0</v>
      </c>
      <c r="AM32" s="15">
        <v>0</v>
      </c>
      <c r="AN32" s="121">
        <f>AK32+AM32</f>
        <v>0</v>
      </c>
      <c r="AO32" s="122"/>
      <c r="AP32" s="124">
        <f>AR29</f>
        <v>435.87900000000002</v>
      </c>
      <c r="AQ32" s="125">
        <f>AJ32+AK32+AL32+AM32</f>
        <v>115.39100000000001</v>
      </c>
      <c r="AR32" s="125">
        <f>AP32-AQ32</f>
        <v>320.488</v>
      </c>
      <c r="AS32" s="3"/>
      <c r="AT32" s="29">
        <f>(AC32/W32)*100</f>
        <v>64.074074074074076</v>
      </c>
      <c r="AU32" s="15" t="s">
        <v>134</v>
      </c>
      <c r="AV32" s="50">
        <f>(AK32/(AJ32+AK32))*100</f>
        <v>0</v>
      </c>
      <c r="AW32" s="15">
        <f>(AN32/AJ32)*100</f>
        <v>0</v>
      </c>
      <c r="AX32" s="4"/>
      <c r="AY32" s="113" t="s">
        <v>138</v>
      </c>
      <c r="AZ32" s="15" t="s">
        <v>52</v>
      </c>
      <c r="BA32" s="15" t="s">
        <v>52</v>
      </c>
    </row>
    <row r="33" spans="2:53" ht="16.5" thickBot="1">
      <c r="B33" s="14" t="s">
        <v>136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1.5899999999999999</v>
      </c>
      <c r="Q33" s="4"/>
      <c r="R33" s="127"/>
      <c r="S33" s="129"/>
      <c r="T33" s="129"/>
      <c r="U33" s="129"/>
      <c r="V33" s="130"/>
      <c r="W33" s="150">
        <f>P33*V32</f>
        <v>143.1</v>
      </c>
      <c r="X33" s="131"/>
      <c r="Y33" s="132"/>
      <c r="Z33" s="133"/>
      <c r="AA33" s="133"/>
      <c r="AB33" s="133"/>
      <c r="AC33" s="134"/>
      <c r="AD33" s="135"/>
      <c r="AE33" s="132"/>
      <c r="AF33" s="133"/>
      <c r="AG33" s="133"/>
      <c r="AH33" s="133"/>
      <c r="AI33" s="16"/>
      <c r="AJ33" s="136"/>
      <c r="AK33" s="137"/>
      <c r="AL33" s="130"/>
      <c r="AM33" s="130"/>
      <c r="AN33" s="130"/>
      <c r="AO33" s="131"/>
      <c r="AP33" s="140"/>
      <c r="AQ33" s="137"/>
      <c r="AR33" s="137"/>
      <c r="AS33" s="16"/>
      <c r="AT33" s="151">
        <f>(AC32/W33)*100</f>
        <v>120.89447938504543</v>
      </c>
      <c r="AU33" s="130"/>
      <c r="AV33" s="130"/>
      <c r="AW33" s="130"/>
      <c r="AX33" s="131"/>
      <c r="AY33" s="127"/>
      <c r="AZ33" s="126"/>
      <c r="BA33" s="126"/>
    </row>
    <row r="34" spans="2:53" ht="15.75" thickBot="1"/>
    <row r="35" spans="2:53" ht="16.5" thickBot="1">
      <c r="B35" s="13">
        <v>41311</v>
      </c>
      <c r="C35" s="11" t="s">
        <v>0</v>
      </c>
      <c r="D35" s="15">
        <v>8</v>
      </c>
      <c r="E35" s="2"/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f>SUM(F35:J35)</f>
        <v>2</v>
      </c>
      <c r="L35" s="4"/>
      <c r="M35" s="113">
        <v>0</v>
      </c>
      <c r="N35" s="15">
        <v>0</v>
      </c>
      <c r="O35" s="4"/>
      <c r="P35" s="114">
        <f>D35-(M35+N35)</f>
        <v>8</v>
      </c>
      <c r="Q35" s="4"/>
      <c r="R35" s="7" t="s">
        <v>159</v>
      </c>
      <c r="S35" s="115">
        <v>0.33300000000000002</v>
      </c>
      <c r="T35" s="115">
        <v>0.33400000000000002</v>
      </c>
      <c r="U35" s="115">
        <f>S35+T35</f>
        <v>0.66700000000000004</v>
      </c>
      <c r="V35" s="116">
        <v>90</v>
      </c>
      <c r="W35" s="50">
        <f>P35*V35</f>
        <v>720</v>
      </c>
      <c r="X35" s="4"/>
      <c r="Y35" s="117">
        <v>450</v>
      </c>
      <c r="Z35" s="118">
        <v>450</v>
      </c>
      <c r="AA35" s="118">
        <v>0</v>
      </c>
      <c r="AB35" s="118">
        <v>0</v>
      </c>
      <c r="AC35" s="119">
        <v>450</v>
      </c>
      <c r="AD35" s="120">
        <v>185</v>
      </c>
      <c r="AE35" s="117">
        <v>0</v>
      </c>
      <c r="AF35" s="118">
        <v>0</v>
      </c>
      <c r="AG35" s="118">
        <v>0</v>
      </c>
      <c r="AH35" s="118">
        <v>0</v>
      </c>
      <c r="AI35" s="3"/>
      <c r="AJ35" s="29">
        <f>AC35*U35</f>
        <v>300.15000000000003</v>
      </c>
      <c r="AK35" s="121">
        <v>0</v>
      </c>
      <c r="AL35" s="15">
        <v>6.35</v>
      </c>
      <c r="AM35" s="15">
        <v>0</v>
      </c>
      <c r="AN35" s="121">
        <f>AK35+AM35</f>
        <v>0</v>
      </c>
      <c r="AO35" s="122"/>
      <c r="AP35" s="124">
        <f>AR32</f>
        <v>320.488</v>
      </c>
      <c r="AQ35" s="125">
        <f>AJ35+AK35+AL35+AM35</f>
        <v>306.50000000000006</v>
      </c>
      <c r="AR35" s="125">
        <f>AP35-AQ35</f>
        <v>13.987999999999943</v>
      </c>
      <c r="AS35" s="3"/>
      <c r="AT35" s="29">
        <f>(AC35/W35)*100</f>
        <v>62.5</v>
      </c>
      <c r="AU35" s="15" t="s">
        <v>134</v>
      </c>
      <c r="AV35" s="50">
        <f>(AK35/(AJ35+AK35))*100</f>
        <v>0</v>
      </c>
      <c r="AW35" s="15">
        <f>(AN35/AJ35)*100</f>
        <v>0</v>
      </c>
      <c r="AX35" s="4"/>
      <c r="AY35" s="113" t="s">
        <v>52</v>
      </c>
      <c r="AZ35" s="15" t="s">
        <v>52</v>
      </c>
      <c r="BA35" s="15" t="s">
        <v>52</v>
      </c>
    </row>
    <row r="36" spans="2:53" ht="16.5" thickBot="1">
      <c r="B36" s="14" t="s">
        <v>136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6</v>
      </c>
      <c r="Q36" s="4"/>
      <c r="R36" s="127"/>
      <c r="S36" s="129"/>
      <c r="T36" s="129"/>
      <c r="U36" s="129"/>
      <c r="V36" s="130"/>
      <c r="W36" s="150">
        <f>P36*V35</f>
        <v>540</v>
      </c>
      <c r="X36" s="131"/>
      <c r="Y36" s="132"/>
      <c r="Z36" s="133"/>
      <c r="AA36" s="133"/>
      <c r="AB36" s="133"/>
      <c r="AC36" s="134"/>
      <c r="AD36" s="135"/>
      <c r="AE36" s="132"/>
      <c r="AF36" s="133"/>
      <c r="AG36" s="133"/>
      <c r="AH36" s="133"/>
      <c r="AI36" s="16"/>
      <c r="AJ36" s="136"/>
      <c r="AK36" s="137"/>
      <c r="AL36" s="130"/>
      <c r="AM36" s="130"/>
      <c r="AN36" s="130"/>
      <c r="AO36" s="131"/>
      <c r="AP36" s="140"/>
      <c r="AQ36" s="137"/>
      <c r="AR36" s="137"/>
      <c r="AS36" s="16"/>
      <c r="AT36" s="151">
        <f>(AC35/W36)*100</f>
        <v>83.333333333333343</v>
      </c>
      <c r="AU36" s="130"/>
      <c r="AV36" s="130"/>
      <c r="AW36" s="130"/>
      <c r="AX36" s="131"/>
      <c r="AY36" s="127"/>
      <c r="AZ36" s="126"/>
      <c r="BA36" s="126"/>
    </row>
    <row r="37" spans="2:53" ht="15.75" thickBot="1"/>
    <row r="38" spans="2:53" ht="13.5" customHeight="1">
      <c r="B38" s="29" t="s">
        <v>32</v>
      </c>
      <c r="C38" s="30" t="s">
        <v>1</v>
      </c>
      <c r="D38" s="31" t="s">
        <v>1</v>
      </c>
      <c r="E38" s="54"/>
      <c r="F38" s="609" t="s">
        <v>12</v>
      </c>
      <c r="G38" s="610"/>
      <c r="H38" s="610"/>
      <c r="I38" s="610"/>
      <c r="J38" s="610"/>
      <c r="K38" s="611"/>
      <c r="L38" s="15"/>
      <c r="M38" s="612" t="s">
        <v>33</v>
      </c>
      <c r="N38" s="613"/>
      <c r="O38" s="15"/>
      <c r="P38" s="50" t="s">
        <v>10</v>
      </c>
      <c r="Q38" s="54"/>
      <c r="R38" s="50" t="s">
        <v>122</v>
      </c>
      <c r="S38" s="609" t="s">
        <v>123</v>
      </c>
      <c r="T38" s="610"/>
      <c r="U38" s="611"/>
      <c r="V38" s="50" t="s">
        <v>29</v>
      </c>
      <c r="W38" s="55" t="s">
        <v>14</v>
      </c>
      <c r="X38" s="54" t="s">
        <v>9</v>
      </c>
      <c r="Y38" s="629" t="s">
        <v>124</v>
      </c>
      <c r="Z38" s="630"/>
      <c r="AA38" s="630"/>
      <c r="AB38" s="636"/>
      <c r="AC38" s="100" t="s">
        <v>14</v>
      </c>
      <c r="AD38" s="56"/>
      <c r="AE38" s="631" t="s">
        <v>41</v>
      </c>
      <c r="AF38" s="632"/>
      <c r="AG38" s="637"/>
      <c r="AH38" s="101" t="s">
        <v>43</v>
      </c>
      <c r="AI38" s="54"/>
      <c r="AJ38" s="57" t="s">
        <v>38</v>
      </c>
      <c r="AK38" s="58"/>
      <c r="AL38" s="59"/>
      <c r="AM38" s="60"/>
      <c r="AN38" s="50" t="s">
        <v>11</v>
      </c>
      <c r="AO38" s="54"/>
      <c r="AP38" s="614" t="s">
        <v>39</v>
      </c>
      <c r="AQ38" s="615"/>
      <c r="AR38" s="616"/>
      <c r="AS38" s="54"/>
      <c r="AT38" s="102" t="s">
        <v>22</v>
      </c>
      <c r="AU38" s="55" t="s">
        <v>22</v>
      </c>
      <c r="AV38" s="50" t="s">
        <v>20</v>
      </c>
      <c r="AW38" s="50" t="s">
        <v>20</v>
      </c>
      <c r="AX38" s="54"/>
      <c r="AY38" s="15" t="s">
        <v>22</v>
      </c>
      <c r="AZ38" s="15" t="s">
        <v>9</v>
      </c>
      <c r="BA38" s="61" t="s">
        <v>9</v>
      </c>
    </row>
    <row r="39" spans="2:53" ht="15.75" thickBot="1">
      <c r="B39" s="32" t="s">
        <v>9</v>
      </c>
      <c r="C39" s="25" t="s">
        <v>9</v>
      </c>
      <c r="D39" s="33" t="s">
        <v>10</v>
      </c>
      <c r="E39" s="3"/>
      <c r="F39" s="37" t="s">
        <v>3</v>
      </c>
      <c r="G39" s="37" t="s">
        <v>4</v>
      </c>
      <c r="H39" s="37" t="s">
        <v>5</v>
      </c>
      <c r="I39" s="37" t="s">
        <v>6</v>
      </c>
      <c r="J39" s="37" t="s">
        <v>8</v>
      </c>
      <c r="K39" s="37" t="s">
        <v>11</v>
      </c>
      <c r="L39" s="2"/>
      <c r="M39" s="38" t="s">
        <v>10</v>
      </c>
      <c r="N39" s="39" t="s">
        <v>116</v>
      </c>
      <c r="O39" s="1"/>
      <c r="P39" s="25" t="s">
        <v>2</v>
      </c>
      <c r="Q39" s="3"/>
      <c r="R39" s="25" t="s">
        <v>125</v>
      </c>
      <c r="S39" s="28" t="s">
        <v>126</v>
      </c>
      <c r="T39" s="25" t="s">
        <v>127</v>
      </c>
      <c r="U39" s="25" t="s">
        <v>34</v>
      </c>
      <c r="V39" s="25" t="s">
        <v>46</v>
      </c>
      <c r="W39" s="41" t="s">
        <v>16</v>
      </c>
      <c r="X39" s="3" t="s">
        <v>9</v>
      </c>
      <c r="Y39" s="633" t="s">
        <v>128</v>
      </c>
      <c r="Z39" s="626"/>
      <c r="AA39" s="626"/>
      <c r="AB39" s="634"/>
      <c r="AC39" s="103" t="s">
        <v>11</v>
      </c>
      <c r="AD39" s="6"/>
      <c r="AE39" s="627" t="s">
        <v>42</v>
      </c>
      <c r="AF39" s="628"/>
      <c r="AG39" s="635"/>
      <c r="AH39" s="104" t="s">
        <v>129</v>
      </c>
      <c r="AI39" s="3"/>
      <c r="AJ39" s="24" t="s">
        <v>23</v>
      </c>
      <c r="AK39" s="46" t="s">
        <v>18</v>
      </c>
      <c r="AL39" s="24" t="s">
        <v>25</v>
      </c>
      <c r="AM39" s="24" t="s">
        <v>26</v>
      </c>
      <c r="AN39" s="25" t="s">
        <v>30</v>
      </c>
      <c r="AO39" s="16"/>
      <c r="AP39" s="26" t="s">
        <v>130</v>
      </c>
      <c r="AQ39" s="105" t="s">
        <v>149</v>
      </c>
      <c r="AR39" s="28"/>
      <c r="AS39" s="3"/>
      <c r="AT39" s="106" t="s">
        <v>14</v>
      </c>
      <c r="AU39" s="41" t="s">
        <v>14</v>
      </c>
      <c r="AV39" s="25" t="s">
        <v>27</v>
      </c>
      <c r="AW39" s="25" t="s">
        <v>28</v>
      </c>
      <c r="AX39" s="3"/>
      <c r="AY39" s="2" t="s">
        <v>14</v>
      </c>
      <c r="AZ39" s="2" t="s">
        <v>27</v>
      </c>
      <c r="BA39" s="62" t="s">
        <v>28</v>
      </c>
    </row>
    <row r="40" spans="2:53" ht="15.75" thickBot="1">
      <c r="B40" s="34"/>
      <c r="C40" s="35"/>
      <c r="D40" s="36" t="s">
        <v>9</v>
      </c>
      <c r="E40" s="52"/>
      <c r="F40" s="63"/>
      <c r="G40" s="63"/>
      <c r="H40" s="63"/>
      <c r="I40" s="63" t="s">
        <v>7</v>
      </c>
      <c r="J40" s="63"/>
      <c r="K40" s="63"/>
      <c r="L40" s="12"/>
      <c r="M40" s="51" t="s">
        <v>15</v>
      </c>
      <c r="N40" s="63" t="s">
        <v>132</v>
      </c>
      <c r="O40" s="12"/>
      <c r="P40" s="35" t="s">
        <v>9</v>
      </c>
      <c r="Q40" s="52"/>
      <c r="R40" s="35"/>
      <c r="S40" s="107"/>
      <c r="T40" s="35"/>
      <c r="U40" s="35"/>
      <c r="V40" s="35" t="s">
        <v>13</v>
      </c>
      <c r="W40" s="64" t="s">
        <v>17</v>
      </c>
      <c r="X40" s="52"/>
      <c r="Y40" s="108" t="s">
        <v>126</v>
      </c>
      <c r="Z40" s="108" t="s">
        <v>127</v>
      </c>
      <c r="AA40" s="109" t="s">
        <v>133</v>
      </c>
      <c r="AB40" s="42" t="s">
        <v>19</v>
      </c>
      <c r="AC40" s="65"/>
      <c r="AD40" s="52"/>
      <c r="AE40" s="110" t="s">
        <v>126</v>
      </c>
      <c r="AF40" s="111" t="s">
        <v>127</v>
      </c>
      <c r="AG40" s="43" t="s">
        <v>19</v>
      </c>
      <c r="AH40" s="44" t="s">
        <v>19</v>
      </c>
      <c r="AI40" s="66"/>
      <c r="AJ40" s="35" t="s">
        <v>24</v>
      </c>
      <c r="AK40" s="67" t="s">
        <v>24</v>
      </c>
      <c r="AL40" s="35" t="s">
        <v>24</v>
      </c>
      <c r="AM40" s="35" t="s">
        <v>24</v>
      </c>
      <c r="AN40" s="35" t="s">
        <v>24</v>
      </c>
      <c r="AO40" s="52"/>
      <c r="AP40" s="71" t="s">
        <v>36</v>
      </c>
      <c r="AQ40" s="69" t="s">
        <v>35</v>
      </c>
      <c r="AR40" s="70" t="s">
        <v>37</v>
      </c>
      <c r="AS40" s="52"/>
      <c r="AT40" s="112" t="s">
        <v>20</v>
      </c>
      <c r="AU40" s="64" t="s">
        <v>20</v>
      </c>
      <c r="AV40" s="35"/>
      <c r="AW40" s="35"/>
      <c r="AX40" s="52"/>
      <c r="AY40" s="72">
        <v>1</v>
      </c>
      <c r="AZ40" s="73">
        <v>0</v>
      </c>
      <c r="BA40" s="53" t="s">
        <v>31</v>
      </c>
    </row>
    <row r="41" spans="2:53" ht="15.75" thickBot="1"/>
    <row r="42" spans="2:53" ht="16.5" thickBot="1">
      <c r="B42" s="13">
        <v>41311</v>
      </c>
      <c r="C42" s="11" t="s">
        <v>73</v>
      </c>
      <c r="D42" s="15">
        <v>7.5</v>
      </c>
      <c r="E42" s="2"/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f>SUM(F42:J42)</f>
        <v>0</v>
      </c>
      <c r="L42" s="4"/>
      <c r="M42" s="113">
        <v>4.5</v>
      </c>
      <c r="N42" s="15">
        <v>0</v>
      </c>
      <c r="O42" s="4"/>
      <c r="P42" s="114">
        <f>D42-(M42+N42)</f>
        <v>3</v>
      </c>
      <c r="Q42" s="4"/>
      <c r="R42" s="7" t="s">
        <v>159</v>
      </c>
      <c r="S42" s="115">
        <v>0.33300000000000002</v>
      </c>
      <c r="T42" s="115">
        <v>0.33400000000000002</v>
      </c>
      <c r="U42" s="115">
        <f>S42+T42</f>
        <v>0.66700000000000004</v>
      </c>
      <c r="V42" s="116">
        <v>90</v>
      </c>
      <c r="W42" s="50">
        <f>P42*V42</f>
        <v>270</v>
      </c>
      <c r="X42" s="4"/>
      <c r="Y42" s="117">
        <v>240</v>
      </c>
      <c r="Z42" s="118">
        <v>240</v>
      </c>
      <c r="AA42" s="118">
        <v>0</v>
      </c>
      <c r="AB42" s="118">
        <v>0</v>
      </c>
      <c r="AC42" s="119">
        <v>240</v>
      </c>
      <c r="AD42" s="120">
        <v>185</v>
      </c>
      <c r="AE42" s="117">
        <v>0</v>
      </c>
      <c r="AF42" s="118">
        <v>0</v>
      </c>
      <c r="AG42" s="118">
        <v>0</v>
      </c>
      <c r="AH42" s="118">
        <v>0</v>
      </c>
      <c r="AI42" s="3"/>
      <c r="AJ42" s="29">
        <f>AC42*U42</f>
        <v>160.08000000000001</v>
      </c>
      <c r="AK42" s="121">
        <v>0</v>
      </c>
      <c r="AL42" s="15">
        <v>0</v>
      </c>
      <c r="AM42" s="15">
        <v>0</v>
      </c>
      <c r="AN42" s="121">
        <f>AK42+AM42</f>
        <v>0</v>
      </c>
      <c r="AO42" s="122"/>
      <c r="AP42" s="124">
        <v>680</v>
      </c>
      <c r="AQ42" s="125">
        <f>AJ42+AK42+AL42+AM42</f>
        <v>160.08000000000001</v>
      </c>
      <c r="AR42" s="125">
        <f>AP42-AQ42</f>
        <v>519.91999999999996</v>
      </c>
      <c r="AS42" s="3"/>
      <c r="AT42" s="29">
        <f>(AC42/W42)*100</f>
        <v>88.888888888888886</v>
      </c>
      <c r="AU42" s="15" t="s">
        <v>134</v>
      </c>
      <c r="AV42" s="50">
        <f>(AK42/(AJ42+AK42))*100</f>
        <v>0</v>
      </c>
      <c r="AW42" s="15">
        <f>(AN42/AJ42)*100</f>
        <v>0</v>
      </c>
      <c r="AX42" s="4"/>
      <c r="AY42" s="113" t="s">
        <v>52</v>
      </c>
      <c r="AZ42" s="15" t="s">
        <v>52</v>
      </c>
      <c r="BA42" s="15" t="s">
        <v>52</v>
      </c>
    </row>
    <row r="43" spans="2:53" ht="16.5" thickBot="1">
      <c r="B43" s="14" t="s">
        <v>155</v>
      </c>
      <c r="C43" s="12"/>
      <c r="D43" s="12"/>
      <c r="E43" s="2"/>
      <c r="F43" s="8"/>
      <c r="G43" s="8"/>
      <c r="H43" s="8"/>
      <c r="I43" s="8"/>
      <c r="J43" s="8"/>
      <c r="K43" s="8"/>
      <c r="L43" s="4"/>
      <c r="M43" s="127"/>
      <c r="N43" s="126"/>
      <c r="O43" s="4"/>
      <c r="P43" s="149">
        <f>(D42-(K42))-M42-N42</f>
        <v>3</v>
      </c>
      <c r="Q43" s="4"/>
      <c r="R43" s="127"/>
      <c r="S43" s="129"/>
      <c r="T43" s="129"/>
      <c r="U43" s="129"/>
      <c r="V43" s="130"/>
      <c r="W43" s="150">
        <f>P43*V42</f>
        <v>270</v>
      </c>
      <c r="X43" s="131"/>
      <c r="Y43" s="132"/>
      <c r="Z43" s="133"/>
      <c r="AA43" s="133"/>
      <c r="AB43" s="133"/>
      <c r="AC43" s="134"/>
      <c r="AD43" s="135"/>
      <c r="AE43" s="132"/>
      <c r="AF43" s="133"/>
      <c r="AG43" s="133"/>
      <c r="AH43" s="133"/>
      <c r="AI43" s="16"/>
      <c r="AJ43" s="136"/>
      <c r="AK43" s="137"/>
      <c r="AL43" s="130"/>
      <c r="AM43" s="130"/>
      <c r="AN43" s="130"/>
      <c r="AO43" s="131"/>
      <c r="AP43" s="140"/>
      <c r="AQ43" s="137"/>
      <c r="AR43" s="137"/>
      <c r="AS43" s="16"/>
      <c r="AT43" s="151">
        <f>(AC42/W43)*100</f>
        <v>88.888888888888886</v>
      </c>
      <c r="AU43" s="130"/>
      <c r="AV43" s="130"/>
      <c r="AW43" s="130"/>
      <c r="AX43" s="131"/>
      <c r="AY43" s="127"/>
      <c r="AZ43" s="126"/>
      <c r="BA43" s="126"/>
    </row>
    <row r="44" spans="2:53" ht="15.75" thickBot="1"/>
    <row r="45" spans="2:53" ht="16.5" thickBot="1">
      <c r="B45" s="13">
        <v>41312</v>
      </c>
      <c r="C45" s="11" t="s">
        <v>0</v>
      </c>
      <c r="D45" s="15">
        <v>8</v>
      </c>
      <c r="E45" s="2"/>
      <c r="F45" s="7">
        <v>3</v>
      </c>
      <c r="G45" s="7">
        <v>0</v>
      </c>
      <c r="H45" s="7">
        <v>0</v>
      </c>
      <c r="I45" s="7">
        <v>0</v>
      </c>
      <c r="J45" s="7">
        <v>0</v>
      </c>
      <c r="K45" s="7">
        <f>SUM(F45:J45)</f>
        <v>3</v>
      </c>
      <c r="L45" s="4"/>
      <c r="M45" s="113">
        <v>0</v>
      </c>
      <c r="N45" s="15">
        <v>0</v>
      </c>
      <c r="O45" s="4"/>
      <c r="P45" s="114">
        <f>D45-(M45+N45)</f>
        <v>8</v>
      </c>
      <c r="Q45" s="4"/>
      <c r="R45" s="7" t="s">
        <v>159</v>
      </c>
      <c r="S45" s="115">
        <v>0.33300000000000002</v>
      </c>
      <c r="T45" s="115">
        <v>0.33400000000000002</v>
      </c>
      <c r="U45" s="115">
        <f>S45+T45</f>
        <v>0.66700000000000004</v>
      </c>
      <c r="V45" s="116">
        <v>90</v>
      </c>
      <c r="W45" s="50">
        <f>P45*V45</f>
        <v>720</v>
      </c>
      <c r="X45" s="4"/>
      <c r="Y45" s="117">
        <v>405</v>
      </c>
      <c r="Z45" s="118">
        <v>405</v>
      </c>
      <c r="AA45" s="118">
        <v>0</v>
      </c>
      <c r="AB45" s="118">
        <v>0</v>
      </c>
      <c r="AC45" s="119">
        <v>405</v>
      </c>
      <c r="AD45" s="120">
        <v>185</v>
      </c>
      <c r="AE45" s="117">
        <v>0</v>
      </c>
      <c r="AF45" s="118">
        <v>0</v>
      </c>
      <c r="AG45" s="118">
        <v>0</v>
      </c>
      <c r="AH45" s="118">
        <v>0</v>
      </c>
      <c r="AI45" s="3"/>
      <c r="AJ45" s="29">
        <f>AC45*U45</f>
        <v>270.13499999999999</v>
      </c>
      <c r="AK45" s="121">
        <v>0</v>
      </c>
      <c r="AL45" s="15">
        <v>6.35</v>
      </c>
      <c r="AM45" s="15">
        <v>0</v>
      </c>
      <c r="AN45" s="121">
        <f>AK45+AM45</f>
        <v>0</v>
      </c>
      <c r="AO45" s="122"/>
      <c r="AP45" s="124">
        <f>AR42</f>
        <v>519.91999999999996</v>
      </c>
      <c r="AQ45" s="125">
        <f>AJ45+AK45+AL45+AM45</f>
        <v>276.48500000000001</v>
      </c>
      <c r="AR45" s="125">
        <f>AP45-AQ45</f>
        <v>243.43499999999995</v>
      </c>
      <c r="AS45" s="3"/>
      <c r="AT45" s="29">
        <f>(AC45/W45)*100</f>
        <v>56.25</v>
      </c>
      <c r="AU45" s="15" t="s">
        <v>134</v>
      </c>
      <c r="AV45" s="50">
        <f>(AK45/(AJ45+AK45))*100</f>
        <v>0</v>
      </c>
      <c r="AW45" s="15">
        <f>(AN45/AJ45)*100</f>
        <v>0</v>
      </c>
      <c r="AX45" s="4"/>
      <c r="AY45" s="113" t="s">
        <v>52</v>
      </c>
      <c r="AZ45" s="15" t="s">
        <v>52</v>
      </c>
      <c r="BA45" s="15" t="s">
        <v>52</v>
      </c>
    </row>
    <row r="46" spans="2:53" ht="16.5" thickBot="1">
      <c r="B46" s="14" t="s">
        <v>136</v>
      </c>
      <c r="C46" s="12"/>
      <c r="D46" s="12"/>
      <c r="E46" s="2"/>
      <c r="F46" s="8"/>
      <c r="G46" s="8"/>
      <c r="H46" s="8"/>
      <c r="I46" s="8"/>
      <c r="J46" s="8"/>
      <c r="K46" s="8"/>
      <c r="L46" s="4"/>
      <c r="M46" s="127"/>
      <c r="N46" s="126"/>
      <c r="O46" s="4"/>
      <c r="P46" s="149">
        <f>(D45-(K45))-M45-N45</f>
        <v>5</v>
      </c>
      <c r="Q46" s="4"/>
      <c r="R46" s="127"/>
      <c r="S46" s="129"/>
      <c r="T46" s="129"/>
      <c r="U46" s="129"/>
      <c r="V46" s="130"/>
      <c r="W46" s="150">
        <f>P46*V45</f>
        <v>450</v>
      </c>
      <c r="X46" s="131"/>
      <c r="Y46" s="132"/>
      <c r="Z46" s="133"/>
      <c r="AA46" s="133"/>
      <c r="AB46" s="133"/>
      <c r="AC46" s="134"/>
      <c r="AD46" s="135"/>
      <c r="AE46" s="132"/>
      <c r="AF46" s="133"/>
      <c r="AG46" s="133"/>
      <c r="AH46" s="133"/>
      <c r="AI46" s="16"/>
      <c r="AJ46" s="136"/>
      <c r="AK46" s="137"/>
      <c r="AL46" s="130"/>
      <c r="AM46" s="130"/>
      <c r="AN46" s="130"/>
      <c r="AO46" s="131"/>
      <c r="AP46" s="140"/>
      <c r="AQ46" s="137"/>
      <c r="AR46" s="137"/>
      <c r="AS46" s="16"/>
      <c r="AT46" s="151">
        <f>(AC45/W46)*100</f>
        <v>90</v>
      </c>
      <c r="AU46" s="130"/>
      <c r="AV46" s="130"/>
      <c r="AW46" s="130"/>
      <c r="AX46" s="131"/>
      <c r="AY46" s="127"/>
      <c r="AZ46" s="126"/>
      <c r="BA46" s="126"/>
    </row>
    <row r="47" spans="2:53" ht="15.75" thickBot="1"/>
    <row r="48" spans="2:53" ht="16.5" thickBot="1">
      <c r="B48" s="13">
        <v>41312</v>
      </c>
      <c r="C48" s="11" t="s">
        <v>73</v>
      </c>
      <c r="D48" s="15">
        <v>7.5</v>
      </c>
      <c r="E48" s="2"/>
      <c r="F48" s="7">
        <v>0.5</v>
      </c>
      <c r="G48" s="7">
        <v>0</v>
      </c>
      <c r="H48" s="7">
        <v>0</v>
      </c>
      <c r="I48" s="7">
        <v>0</v>
      </c>
      <c r="J48" s="7">
        <v>0</v>
      </c>
      <c r="K48" s="7">
        <f>SUM(F48:J48)</f>
        <v>0.5</v>
      </c>
      <c r="L48" s="4"/>
      <c r="M48" s="113">
        <v>4.5</v>
      </c>
      <c r="N48" s="15">
        <v>0</v>
      </c>
      <c r="O48" s="4"/>
      <c r="P48" s="114">
        <f>D48-(M48+N48)</f>
        <v>3</v>
      </c>
      <c r="Q48" s="4"/>
      <c r="R48" s="7" t="s">
        <v>159</v>
      </c>
      <c r="S48" s="115">
        <v>0.33300000000000002</v>
      </c>
      <c r="T48" s="115">
        <v>0.33400000000000002</v>
      </c>
      <c r="U48" s="115">
        <f>S48+T48</f>
        <v>0.66700000000000004</v>
      </c>
      <c r="V48" s="116">
        <v>90</v>
      </c>
      <c r="W48" s="50">
        <f>P48*V48</f>
        <v>270</v>
      </c>
      <c r="X48" s="4"/>
      <c r="Y48" s="117">
        <v>200</v>
      </c>
      <c r="Z48" s="118">
        <v>200</v>
      </c>
      <c r="AA48" s="118">
        <v>0</v>
      </c>
      <c r="AB48" s="118">
        <v>0</v>
      </c>
      <c r="AC48" s="119">
        <v>200</v>
      </c>
      <c r="AD48" s="120">
        <v>185</v>
      </c>
      <c r="AE48" s="117">
        <v>0</v>
      </c>
      <c r="AF48" s="118">
        <v>0</v>
      </c>
      <c r="AG48" s="118">
        <v>0</v>
      </c>
      <c r="AH48" s="118">
        <v>0</v>
      </c>
      <c r="AI48" s="3"/>
      <c r="AJ48" s="29">
        <f>AC48*U48</f>
        <v>133.4</v>
      </c>
      <c r="AK48" s="121">
        <v>0</v>
      </c>
      <c r="AL48" s="15">
        <v>0</v>
      </c>
      <c r="AM48" s="15">
        <v>0</v>
      </c>
      <c r="AN48" s="121">
        <f>AK48+AM48</f>
        <v>0</v>
      </c>
      <c r="AO48" s="122"/>
      <c r="AP48" s="124">
        <f>AR45</f>
        <v>243.43499999999995</v>
      </c>
      <c r="AQ48" s="125">
        <f>AJ48+AK48+AL48+AM48</f>
        <v>133.4</v>
      </c>
      <c r="AR48" s="125">
        <f>AP48-AQ48</f>
        <v>110.03499999999994</v>
      </c>
      <c r="AS48" s="3"/>
      <c r="AT48" s="29">
        <f>(AC48/W48)*100</f>
        <v>74.074074074074076</v>
      </c>
      <c r="AU48" s="15" t="s">
        <v>134</v>
      </c>
      <c r="AV48" s="50">
        <f>(AK48/(AJ48+AK48))*100</f>
        <v>0</v>
      </c>
      <c r="AW48" s="15">
        <f>(AN48/AJ48)*100</f>
        <v>0</v>
      </c>
      <c r="AX48" s="4"/>
      <c r="AY48" s="113" t="s">
        <v>52</v>
      </c>
      <c r="AZ48" s="15" t="s">
        <v>52</v>
      </c>
      <c r="BA48" s="15" t="s">
        <v>52</v>
      </c>
    </row>
    <row r="49" spans="2:53" ht="16.5" thickBot="1">
      <c r="B49" s="14" t="s">
        <v>155</v>
      </c>
      <c r="C49" s="12"/>
      <c r="D49" s="12"/>
      <c r="E49" s="2"/>
      <c r="F49" s="8"/>
      <c r="G49" s="8"/>
      <c r="H49" s="8"/>
      <c r="I49" s="8"/>
      <c r="J49" s="8"/>
      <c r="K49" s="8"/>
      <c r="L49" s="4"/>
      <c r="M49" s="127"/>
      <c r="N49" s="126"/>
      <c r="O49" s="4"/>
      <c r="P49" s="149">
        <f>(D48-(K48))-M48-N48</f>
        <v>2.5</v>
      </c>
      <c r="Q49" s="4"/>
      <c r="R49" s="127"/>
      <c r="S49" s="129"/>
      <c r="T49" s="129"/>
      <c r="U49" s="129"/>
      <c r="V49" s="130"/>
      <c r="W49" s="150">
        <f>P49*V48</f>
        <v>225</v>
      </c>
      <c r="X49" s="131"/>
      <c r="Y49" s="132"/>
      <c r="Z49" s="133"/>
      <c r="AA49" s="133"/>
      <c r="AB49" s="133"/>
      <c r="AC49" s="134"/>
      <c r="AD49" s="135"/>
      <c r="AE49" s="132"/>
      <c r="AF49" s="133"/>
      <c r="AG49" s="133"/>
      <c r="AH49" s="133"/>
      <c r="AI49" s="16"/>
      <c r="AJ49" s="136"/>
      <c r="AK49" s="137"/>
      <c r="AL49" s="130"/>
      <c r="AM49" s="130"/>
      <c r="AN49" s="130"/>
      <c r="AO49" s="131"/>
      <c r="AP49" s="140"/>
      <c r="AQ49" s="137"/>
      <c r="AR49" s="137"/>
      <c r="AS49" s="16"/>
      <c r="AT49" s="151">
        <f>(AC48/W49)*100</f>
        <v>88.888888888888886</v>
      </c>
      <c r="AU49" s="130"/>
      <c r="AV49" s="130"/>
      <c r="AW49" s="130"/>
      <c r="AX49" s="131"/>
      <c r="AY49" s="127"/>
      <c r="AZ49" s="126"/>
      <c r="BA49" s="126"/>
    </row>
    <row r="50" spans="2:53" ht="15.75" thickBot="1"/>
    <row r="51" spans="2:53" ht="16.5" thickBot="1">
      <c r="B51" s="13">
        <v>41313</v>
      </c>
      <c r="C51" s="11" t="s">
        <v>0</v>
      </c>
      <c r="D51" s="15">
        <v>8</v>
      </c>
      <c r="E51" s="2"/>
      <c r="F51" s="7">
        <v>2</v>
      </c>
      <c r="G51" s="7">
        <v>0</v>
      </c>
      <c r="H51" s="7">
        <v>0</v>
      </c>
      <c r="I51" s="7">
        <v>0</v>
      </c>
      <c r="J51" s="7">
        <v>2</v>
      </c>
      <c r="K51" s="7">
        <f>SUM(F51:J51)</f>
        <v>4</v>
      </c>
      <c r="L51" s="4"/>
      <c r="M51" s="113">
        <v>0</v>
      </c>
      <c r="N51" s="15">
        <v>0</v>
      </c>
      <c r="O51" s="4"/>
      <c r="P51" s="114">
        <f>D51-(M51+N51)</f>
        <v>8</v>
      </c>
      <c r="Q51" s="4"/>
      <c r="R51" s="7" t="s">
        <v>159</v>
      </c>
      <c r="S51" s="115">
        <v>0.33300000000000002</v>
      </c>
      <c r="T51" s="115">
        <v>0.33400000000000002</v>
      </c>
      <c r="U51" s="115">
        <f>S51+T51</f>
        <v>0.66700000000000004</v>
      </c>
      <c r="V51" s="116">
        <v>90</v>
      </c>
      <c r="W51" s="50">
        <f>P51*V51</f>
        <v>720</v>
      </c>
      <c r="X51" s="4"/>
      <c r="Y51" s="117">
        <v>240</v>
      </c>
      <c r="Z51" s="118">
        <v>240</v>
      </c>
      <c r="AA51" s="118">
        <v>0</v>
      </c>
      <c r="AB51" s="118">
        <v>0</v>
      </c>
      <c r="AC51" s="119">
        <v>240</v>
      </c>
      <c r="AD51" s="120">
        <v>185</v>
      </c>
      <c r="AE51" s="117">
        <v>0</v>
      </c>
      <c r="AF51" s="118">
        <v>0</v>
      </c>
      <c r="AG51" s="118">
        <v>0</v>
      </c>
      <c r="AH51" s="118">
        <v>0</v>
      </c>
      <c r="AI51" s="3"/>
      <c r="AJ51" s="29">
        <f>AC51*U51</f>
        <v>160.08000000000001</v>
      </c>
      <c r="AK51" s="121">
        <v>0</v>
      </c>
      <c r="AL51" s="15">
        <v>6.35</v>
      </c>
      <c r="AM51" s="15">
        <v>0</v>
      </c>
      <c r="AN51" s="121">
        <f>AK51+AM51</f>
        <v>0</v>
      </c>
      <c r="AO51" s="122"/>
      <c r="AP51" s="124">
        <f>AR48</f>
        <v>110.03499999999994</v>
      </c>
      <c r="AQ51" s="125">
        <f>AJ51+AK51+AL51+AM51</f>
        <v>166.43</v>
      </c>
      <c r="AR51" s="125">
        <f>AP51-AQ51</f>
        <v>-56.395000000000067</v>
      </c>
      <c r="AS51" s="3"/>
      <c r="AT51" s="29">
        <f>(AC51/W51)*100</f>
        <v>33.333333333333329</v>
      </c>
      <c r="AU51" s="15" t="s">
        <v>134</v>
      </c>
      <c r="AV51" s="50">
        <f>(AK51/(AJ51+AK51))*100</f>
        <v>0</v>
      </c>
      <c r="AW51" s="15">
        <f>(AN51/AJ51)*100</f>
        <v>0</v>
      </c>
      <c r="AX51" s="4"/>
      <c r="AY51" s="113" t="s">
        <v>52</v>
      </c>
      <c r="AZ51" s="15" t="s">
        <v>52</v>
      </c>
      <c r="BA51" s="15" t="s">
        <v>52</v>
      </c>
    </row>
    <row r="52" spans="2:53" ht="16.5" thickBot="1">
      <c r="B52" s="14" t="s">
        <v>136</v>
      </c>
      <c r="C52" s="12"/>
      <c r="D52" s="12"/>
      <c r="E52" s="2"/>
      <c r="F52" s="8"/>
      <c r="G52" s="8"/>
      <c r="H52" s="8"/>
      <c r="I52" s="8"/>
      <c r="J52" s="8"/>
      <c r="K52" s="8"/>
      <c r="L52" s="4"/>
      <c r="M52" s="127"/>
      <c r="N52" s="126"/>
      <c r="O52" s="4"/>
      <c r="P52" s="149">
        <f>(D51-(K51))-M51-N51</f>
        <v>4</v>
      </c>
      <c r="Q52" s="4"/>
      <c r="R52" s="127"/>
      <c r="S52" s="129"/>
      <c r="T52" s="129"/>
      <c r="U52" s="129"/>
      <c r="V52" s="130"/>
      <c r="W52" s="150">
        <f>P52*V51</f>
        <v>360</v>
      </c>
      <c r="X52" s="131"/>
      <c r="Y52" s="132"/>
      <c r="Z52" s="133"/>
      <c r="AA52" s="133"/>
      <c r="AB52" s="133"/>
      <c r="AC52" s="134"/>
      <c r="AD52" s="135"/>
      <c r="AE52" s="132"/>
      <c r="AF52" s="133"/>
      <c r="AG52" s="133"/>
      <c r="AH52" s="133"/>
      <c r="AI52" s="16"/>
      <c r="AJ52" s="136"/>
      <c r="AK52" s="137"/>
      <c r="AL52" s="130"/>
      <c r="AM52" s="130"/>
      <c r="AN52" s="130"/>
      <c r="AO52" s="131"/>
      <c r="AP52" s="140"/>
      <c r="AQ52" s="137"/>
      <c r="AR52" s="137"/>
      <c r="AS52" s="16"/>
      <c r="AT52" s="151">
        <f>(AC51/W52)*100</f>
        <v>66.666666666666657</v>
      </c>
      <c r="AU52" s="130"/>
      <c r="AV52" s="130"/>
      <c r="AW52" s="130"/>
      <c r="AX52" s="131"/>
      <c r="AY52" s="127"/>
      <c r="AZ52" s="126"/>
      <c r="BA52" s="126"/>
    </row>
    <row r="53" spans="2:53" ht="15.75" thickBot="1"/>
    <row r="54" spans="2:53" ht="16.5" customHeight="1">
      <c r="B54" s="29" t="s">
        <v>32</v>
      </c>
      <c r="C54" s="30" t="s">
        <v>1</v>
      </c>
      <c r="D54" s="31" t="s">
        <v>1</v>
      </c>
      <c r="E54" s="54"/>
      <c r="F54" s="609" t="s">
        <v>12</v>
      </c>
      <c r="G54" s="610"/>
      <c r="H54" s="610"/>
      <c r="I54" s="610"/>
      <c r="J54" s="610"/>
      <c r="K54" s="611"/>
      <c r="L54" s="15"/>
      <c r="M54" s="612" t="s">
        <v>33</v>
      </c>
      <c r="N54" s="613"/>
      <c r="O54" s="15"/>
      <c r="P54" s="50" t="s">
        <v>10</v>
      </c>
      <c r="Q54" s="54"/>
      <c r="R54" s="50" t="s">
        <v>122</v>
      </c>
      <c r="S54" s="609" t="s">
        <v>123</v>
      </c>
      <c r="T54" s="610"/>
      <c r="U54" s="611"/>
      <c r="V54" s="50" t="s">
        <v>29</v>
      </c>
      <c r="W54" s="55" t="s">
        <v>14</v>
      </c>
      <c r="X54" s="54" t="s">
        <v>9</v>
      </c>
      <c r="Y54" s="629" t="s">
        <v>124</v>
      </c>
      <c r="Z54" s="630"/>
      <c r="AA54" s="630"/>
      <c r="AB54" s="636"/>
      <c r="AC54" s="100" t="s">
        <v>14</v>
      </c>
      <c r="AD54" s="56"/>
      <c r="AE54" s="631" t="s">
        <v>41</v>
      </c>
      <c r="AF54" s="632"/>
      <c r="AG54" s="637"/>
      <c r="AH54" s="101" t="s">
        <v>43</v>
      </c>
      <c r="AI54" s="54"/>
      <c r="AJ54" s="57" t="s">
        <v>38</v>
      </c>
      <c r="AK54" s="58"/>
      <c r="AL54" s="59"/>
      <c r="AM54" s="60"/>
      <c r="AN54" s="50" t="s">
        <v>11</v>
      </c>
      <c r="AO54" s="54"/>
      <c r="AP54" s="614" t="s">
        <v>39</v>
      </c>
      <c r="AQ54" s="615"/>
      <c r="AR54" s="616"/>
      <c r="AS54" s="54"/>
      <c r="AT54" s="102" t="s">
        <v>22</v>
      </c>
      <c r="AU54" s="55" t="s">
        <v>22</v>
      </c>
      <c r="AV54" s="50" t="s">
        <v>20</v>
      </c>
      <c r="AW54" s="50" t="s">
        <v>20</v>
      </c>
      <c r="AX54" s="54"/>
      <c r="AY54" s="15" t="s">
        <v>22</v>
      </c>
      <c r="AZ54" s="15" t="s">
        <v>9</v>
      </c>
      <c r="BA54" s="61" t="s">
        <v>9</v>
      </c>
    </row>
    <row r="55" spans="2:53" ht="16.5" customHeight="1" thickBot="1">
      <c r="B55" s="32" t="s">
        <v>9</v>
      </c>
      <c r="C55" s="25" t="s">
        <v>9</v>
      </c>
      <c r="D55" s="33" t="s">
        <v>10</v>
      </c>
      <c r="E55" s="3"/>
      <c r="F55" s="37" t="s">
        <v>3</v>
      </c>
      <c r="G55" s="37" t="s">
        <v>4</v>
      </c>
      <c r="H55" s="37" t="s">
        <v>5</v>
      </c>
      <c r="I55" s="37" t="s">
        <v>6</v>
      </c>
      <c r="J55" s="37" t="s">
        <v>8</v>
      </c>
      <c r="K55" s="37" t="s">
        <v>11</v>
      </c>
      <c r="L55" s="2"/>
      <c r="M55" s="38" t="s">
        <v>10</v>
      </c>
      <c r="N55" s="39" t="s">
        <v>116</v>
      </c>
      <c r="O55" s="1"/>
      <c r="P55" s="25" t="s">
        <v>2</v>
      </c>
      <c r="Q55" s="3"/>
      <c r="R55" s="25" t="s">
        <v>125</v>
      </c>
      <c r="S55" s="28" t="s">
        <v>126</v>
      </c>
      <c r="T55" s="25" t="s">
        <v>127</v>
      </c>
      <c r="U55" s="25" t="s">
        <v>34</v>
      </c>
      <c r="V55" s="25" t="s">
        <v>46</v>
      </c>
      <c r="W55" s="41" t="s">
        <v>16</v>
      </c>
      <c r="X55" s="3" t="s">
        <v>9</v>
      </c>
      <c r="Y55" s="633" t="s">
        <v>128</v>
      </c>
      <c r="Z55" s="626"/>
      <c r="AA55" s="626"/>
      <c r="AB55" s="634"/>
      <c r="AC55" s="103" t="s">
        <v>11</v>
      </c>
      <c r="AD55" s="6"/>
      <c r="AE55" s="627" t="s">
        <v>42</v>
      </c>
      <c r="AF55" s="628"/>
      <c r="AG55" s="635"/>
      <c r="AH55" s="104" t="s">
        <v>129</v>
      </c>
      <c r="AI55" s="3"/>
      <c r="AJ55" s="24" t="s">
        <v>23</v>
      </c>
      <c r="AK55" s="46" t="s">
        <v>18</v>
      </c>
      <c r="AL55" s="24" t="s">
        <v>25</v>
      </c>
      <c r="AM55" s="24" t="s">
        <v>26</v>
      </c>
      <c r="AN55" s="25" t="s">
        <v>30</v>
      </c>
      <c r="AO55" s="16"/>
      <c r="AP55" s="26" t="s">
        <v>130</v>
      </c>
      <c r="AQ55" s="105" t="s">
        <v>149</v>
      </c>
      <c r="AR55" s="28"/>
      <c r="AS55" s="3"/>
      <c r="AT55" s="106" t="s">
        <v>14</v>
      </c>
      <c r="AU55" s="41" t="s">
        <v>14</v>
      </c>
      <c r="AV55" s="25" t="s">
        <v>27</v>
      </c>
      <c r="AW55" s="25" t="s">
        <v>28</v>
      </c>
      <c r="AX55" s="3"/>
      <c r="AY55" s="2" t="s">
        <v>14</v>
      </c>
      <c r="AZ55" s="2" t="s">
        <v>27</v>
      </c>
      <c r="BA55" s="62" t="s">
        <v>28</v>
      </c>
    </row>
    <row r="56" spans="2:53" ht="15.75" thickBot="1">
      <c r="B56" s="34"/>
      <c r="C56" s="35"/>
      <c r="D56" s="36" t="s">
        <v>9</v>
      </c>
      <c r="E56" s="52"/>
      <c r="F56" s="63"/>
      <c r="G56" s="63"/>
      <c r="H56" s="63"/>
      <c r="I56" s="63" t="s">
        <v>7</v>
      </c>
      <c r="J56" s="63"/>
      <c r="K56" s="63"/>
      <c r="L56" s="12"/>
      <c r="M56" s="51" t="s">
        <v>15</v>
      </c>
      <c r="N56" s="63" t="s">
        <v>132</v>
      </c>
      <c r="O56" s="12"/>
      <c r="P56" s="35" t="s">
        <v>9</v>
      </c>
      <c r="Q56" s="52"/>
      <c r="R56" s="35"/>
      <c r="S56" s="107"/>
      <c r="T56" s="35"/>
      <c r="U56" s="35"/>
      <c r="V56" s="35" t="s">
        <v>13</v>
      </c>
      <c r="W56" s="64" t="s">
        <v>17</v>
      </c>
      <c r="X56" s="52"/>
      <c r="Y56" s="108" t="s">
        <v>126</v>
      </c>
      <c r="Z56" s="108" t="s">
        <v>127</v>
      </c>
      <c r="AA56" s="109" t="s">
        <v>133</v>
      </c>
      <c r="AB56" s="42" t="s">
        <v>19</v>
      </c>
      <c r="AC56" s="65"/>
      <c r="AD56" s="52"/>
      <c r="AE56" s="110" t="s">
        <v>126</v>
      </c>
      <c r="AF56" s="111" t="s">
        <v>127</v>
      </c>
      <c r="AG56" s="43" t="s">
        <v>19</v>
      </c>
      <c r="AH56" s="44" t="s">
        <v>19</v>
      </c>
      <c r="AI56" s="66"/>
      <c r="AJ56" s="35" t="s">
        <v>24</v>
      </c>
      <c r="AK56" s="67" t="s">
        <v>24</v>
      </c>
      <c r="AL56" s="35" t="s">
        <v>24</v>
      </c>
      <c r="AM56" s="35" t="s">
        <v>24</v>
      </c>
      <c r="AN56" s="35" t="s">
        <v>24</v>
      </c>
      <c r="AO56" s="52"/>
      <c r="AP56" s="71" t="s">
        <v>36</v>
      </c>
      <c r="AQ56" s="69" t="s">
        <v>35</v>
      </c>
      <c r="AR56" s="70" t="s">
        <v>37</v>
      </c>
      <c r="AS56" s="52"/>
      <c r="AT56" s="112" t="s">
        <v>20</v>
      </c>
      <c r="AU56" s="64" t="s">
        <v>20</v>
      </c>
      <c r="AV56" s="35"/>
      <c r="AW56" s="35"/>
      <c r="AX56" s="52"/>
      <c r="AY56" s="72">
        <v>1</v>
      </c>
      <c r="AZ56" s="73">
        <v>0</v>
      </c>
      <c r="BA56" s="53" t="s">
        <v>31</v>
      </c>
    </row>
    <row r="57" spans="2:53" ht="15.75" thickBot="1"/>
    <row r="58" spans="2:53" ht="16.5" thickBot="1">
      <c r="B58" s="13">
        <v>41317</v>
      </c>
      <c r="C58" s="11" t="s">
        <v>0</v>
      </c>
      <c r="D58" s="15">
        <v>8</v>
      </c>
      <c r="E58" s="2"/>
      <c r="F58" s="7">
        <v>4</v>
      </c>
      <c r="G58" s="7">
        <v>0</v>
      </c>
      <c r="H58" s="7">
        <v>0</v>
      </c>
      <c r="I58" s="7">
        <v>0</v>
      </c>
      <c r="J58" s="7">
        <v>0</v>
      </c>
      <c r="K58" s="7">
        <f>SUM(F58:J58)</f>
        <v>4</v>
      </c>
      <c r="L58" s="4"/>
      <c r="M58" s="113">
        <v>0</v>
      </c>
      <c r="N58" s="15">
        <v>0</v>
      </c>
      <c r="O58" s="4"/>
      <c r="P58" s="114">
        <f>D58-(M58+N58)</f>
        <v>8</v>
      </c>
      <c r="Q58" s="4"/>
      <c r="R58" s="7" t="s">
        <v>159</v>
      </c>
      <c r="S58" s="115">
        <v>0.33300000000000002</v>
      </c>
      <c r="T58" s="115">
        <v>0.33400000000000002</v>
      </c>
      <c r="U58" s="115">
        <f>S58+T58</f>
        <v>0.66700000000000004</v>
      </c>
      <c r="V58" s="116">
        <v>90</v>
      </c>
      <c r="W58" s="50">
        <f>P58*V58</f>
        <v>720</v>
      </c>
      <c r="X58" s="4"/>
      <c r="Y58" s="117">
        <v>145</v>
      </c>
      <c r="Z58" s="118">
        <v>145</v>
      </c>
      <c r="AA58" s="118">
        <v>0</v>
      </c>
      <c r="AB58" s="118">
        <v>0</v>
      </c>
      <c r="AC58" s="119">
        <v>145</v>
      </c>
      <c r="AD58" s="120">
        <v>185</v>
      </c>
      <c r="AE58" s="117">
        <v>37</v>
      </c>
      <c r="AF58" s="118">
        <v>37</v>
      </c>
      <c r="AG58" s="118">
        <v>0</v>
      </c>
      <c r="AH58" s="118">
        <v>37</v>
      </c>
      <c r="AI58" s="3"/>
      <c r="AJ58" s="29">
        <f>AC58*U58</f>
        <v>96.715000000000003</v>
      </c>
      <c r="AK58" s="121">
        <v>24.6</v>
      </c>
      <c r="AL58" s="15">
        <v>5.0750000000000002</v>
      </c>
      <c r="AM58" s="15">
        <v>0</v>
      </c>
      <c r="AN58" s="121">
        <f>AK58+AM58</f>
        <v>24.6</v>
      </c>
      <c r="AO58" s="122"/>
      <c r="AP58" s="124">
        <v>674</v>
      </c>
      <c r="AQ58" s="125">
        <f>AJ58+AK58+AL58+AM58</f>
        <v>126.39</v>
      </c>
      <c r="AR58" s="125">
        <f>AP58-AQ58</f>
        <v>547.61</v>
      </c>
      <c r="AS58" s="3"/>
      <c r="AT58" s="29">
        <f>(AC58/W58)*100</f>
        <v>20.138888888888889</v>
      </c>
      <c r="AU58" s="15" t="s">
        <v>134</v>
      </c>
      <c r="AV58" s="50">
        <f>(AK58/(AJ58+AK58))*100</f>
        <v>20.277789226394098</v>
      </c>
      <c r="AW58" s="15">
        <f>(AN58/AJ58)*100</f>
        <v>25.435558083027455</v>
      </c>
      <c r="AX58" s="4"/>
      <c r="AY58" s="113" t="s">
        <v>52</v>
      </c>
      <c r="AZ58" s="15" t="s">
        <v>52</v>
      </c>
      <c r="BA58" s="15" t="s">
        <v>52</v>
      </c>
    </row>
    <row r="59" spans="2:53" ht="16.5" thickBot="1">
      <c r="B59" s="14" t="s">
        <v>155</v>
      </c>
      <c r="C59" s="12"/>
      <c r="D59" s="12"/>
      <c r="E59" s="2"/>
      <c r="F59" s="8"/>
      <c r="G59" s="8"/>
      <c r="H59" s="8"/>
      <c r="I59" s="8"/>
      <c r="J59" s="8"/>
      <c r="K59" s="8"/>
      <c r="L59" s="4"/>
      <c r="M59" s="127"/>
      <c r="N59" s="126"/>
      <c r="O59" s="4"/>
      <c r="P59" s="149">
        <f>(D58-(K58))-M58-N58</f>
        <v>4</v>
      </c>
      <c r="Q59" s="4"/>
      <c r="R59" s="127"/>
      <c r="S59" s="129"/>
      <c r="T59" s="129"/>
      <c r="U59" s="129"/>
      <c r="V59" s="130"/>
      <c r="W59" s="150">
        <f>P59*V58</f>
        <v>360</v>
      </c>
      <c r="X59" s="131"/>
      <c r="Y59" s="132"/>
      <c r="Z59" s="133"/>
      <c r="AA59" s="133"/>
      <c r="AB59" s="133"/>
      <c r="AC59" s="134"/>
      <c r="AD59" s="135"/>
      <c r="AE59" s="132"/>
      <c r="AF59" s="133"/>
      <c r="AG59" s="133"/>
      <c r="AH59" s="133"/>
      <c r="AI59" s="16"/>
      <c r="AJ59" s="136"/>
      <c r="AK59" s="137"/>
      <c r="AL59" s="130"/>
      <c r="AM59" s="130"/>
      <c r="AN59" s="130"/>
      <c r="AO59" s="131"/>
      <c r="AP59" s="140"/>
      <c r="AQ59" s="137"/>
      <c r="AR59" s="137"/>
      <c r="AS59" s="16"/>
      <c r="AT59" s="151">
        <f>(AC58/W59)*100</f>
        <v>40.277777777777779</v>
      </c>
      <c r="AU59" s="130"/>
      <c r="AV59" s="130"/>
      <c r="AW59" s="130"/>
      <c r="AX59" s="131"/>
      <c r="AY59" s="127"/>
      <c r="AZ59" s="126"/>
      <c r="BA59" s="126"/>
    </row>
    <row r="60" spans="2:53" ht="15.75" thickBot="1"/>
    <row r="61" spans="2:53" ht="16.5" thickBot="1">
      <c r="B61" s="13">
        <v>41317</v>
      </c>
      <c r="C61" s="11" t="s">
        <v>73</v>
      </c>
      <c r="D61" s="15">
        <v>7.5</v>
      </c>
      <c r="E61" s="2"/>
      <c r="F61" s="7">
        <v>1</v>
      </c>
      <c r="G61" s="7">
        <v>0</v>
      </c>
      <c r="H61" s="7">
        <v>0.5</v>
      </c>
      <c r="I61" s="7">
        <v>0</v>
      </c>
      <c r="J61" s="7">
        <v>0</v>
      </c>
      <c r="K61" s="7">
        <f>SUM(F61:J61)</f>
        <v>1.5</v>
      </c>
      <c r="L61" s="4"/>
      <c r="M61" s="113">
        <v>4.5</v>
      </c>
      <c r="N61" s="15">
        <v>0</v>
      </c>
      <c r="O61" s="4"/>
      <c r="P61" s="114">
        <f>D61-(M61+N61)</f>
        <v>3</v>
      </c>
      <c r="Q61" s="4"/>
      <c r="R61" s="7" t="s">
        <v>159</v>
      </c>
      <c r="S61" s="115">
        <v>0.32200000000000001</v>
      </c>
      <c r="T61" s="115">
        <v>0.32800000000000001</v>
      </c>
      <c r="U61" s="115">
        <f>S61+T61</f>
        <v>0.65</v>
      </c>
      <c r="V61" s="116">
        <v>90</v>
      </c>
      <c r="W61" s="50">
        <f>P61*V61</f>
        <v>270</v>
      </c>
      <c r="X61" s="4"/>
      <c r="Y61" s="117">
        <v>135</v>
      </c>
      <c r="Z61" s="118">
        <v>135</v>
      </c>
      <c r="AA61" s="118">
        <v>0</v>
      </c>
      <c r="AB61" s="118">
        <v>0</v>
      </c>
      <c r="AC61" s="119">
        <v>135</v>
      </c>
      <c r="AD61" s="120">
        <v>185</v>
      </c>
      <c r="AE61" s="117">
        <v>41</v>
      </c>
      <c r="AF61" s="118">
        <v>42</v>
      </c>
      <c r="AG61" s="118">
        <v>0</v>
      </c>
      <c r="AH61" s="118">
        <v>41</v>
      </c>
      <c r="AI61" s="3"/>
      <c r="AJ61" s="29">
        <f>AC61*U61</f>
        <v>87.75</v>
      </c>
      <c r="AK61" s="121">
        <v>26.8</v>
      </c>
      <c r="AL61" s="15">
        <v>4.8</v>
      </c>
      <c r="AM61" s="15">
        <v>1</v>
      </c>
      <c r="AN61" s="121">
        <f>AK61+AM61</f>
        <v>27.8</v>
      </c>
      <c r="AO61" s="122"/>
      <c r="AP61" s="124">
        <f>AR58</f>
        <v>547.61</v>
      </c>
      <c r="AQ61" s="125">
        <f>AJ61+AK61+AL61+AM61</f>
        <v>120.35</v>
      </c>
      <c r="AR61" s="125">
        <f>AP61-AQ61</f>
        <v>427.26</v>
      </c>
      <c r="AS61" s="3"/>
      <c r="AT61" s="29">
        <f>(AC61/W61)*100</f>
        <v>50</v>
      </c>
      <c r="AU61" s="15" t="s">
        <v>134</v>
      </c>
      <c r="AV61" s="50">
        <f>(AK61/(AJ61+AK61))*100</f>
        <v>23.395896988214755</v>
      </c>
      <c r="AW61" s="15">
        <f>(AN61/AJ61)*100</f>
        <v>31.680911680911684</v>
      </c>
      <c r="AX61" s="4"/>
      <c r="AY61" s="113" t="s">
        <v>135</v>
      </c>
      <c r="AZ61" s="15" t="s">
        <v>52</v>
      </c>
      <c r="BA61" s="15" t="s">
        <v>52</v>
      </c>
    </row>
    <row r="62" spans="2:53" ht="16.5" thickBot="1">
      <c r="B62" s="14" t="s">
        <v>136</v>
      </c>
      <c r="C62" s="12"/>
      <c r="D62" s="12"/>
      <c r="E62" s="2"/>
      <c r="F62" s="8"/>
      <c r="G62" s="8"/>
      <c r="H62" s="8"/>
      <c r="I62" s="8"/>
      <c r="J62" s="8"/>
      <c r="K62" s="8"/>
      <c r="L62" s="4"/>
      <c r="M62" s="127"/>
      <c r="N62" s="126"/>
      <c r="O62" s="4"/>
      <c r="P62" s="149">
        <f>(D61-(K61))-M61-N61</f>
        <v>1.5</v>
      </c>
      <c r="Q62" s="4"/>
      <c r="R62" s="127"/>
      <c r="S62" s="129"/>
      <c r="T62" s="129"/>
      <c r="U62" s="129"/>
      <c r="V62" s="130"/>
      <c r="W62" s="150">
        <f>P62*V61</f>
        <v>135</v>
      </c>
      <c r="X62" s="131"/>
      <c r="Y62" s="132"/>
      <c r="Z62" s="133"/>
      <c r="AA62" s="133"/>
      <c r="AB62" s="133"/>
      <c r="AC62" s="134"/>
      <c r="AD62" s="135"/>
      <c r="AE62" s="132"/>
      <c r="AF62" s="133"/>
      <c r="AG62" s="133"/>
      <c r="AH62" s="133"/>
      <c r="AI62" s="16"/>
      <c r="AJ62" s="136"/>
      <c r="AK62" s="137"/>
      <c r="AL62" s="130"/>
      <c r="AM62" s="130"/>
      <c r="AN62" s="130"/>
      <c r="AO62" s="131"/>
      <c r="AP62" s="140"/>
      <c r="AQ62" s="137"/>
      <c r="AR62" s="137"/>
      <c r="AS62" s="16"/>
      <c r="AT62" s="151">
        <f>(AC61/W62)*100</f>
        <v>100</v>
      </c>
      <c r="AU62" s="130"/>
      <c r="AV62" s="130"/>
      <c r="AW62" s="130"/>
      <c r="AX62" s="131"/>
      <c r="AY62" s="127"/>
      <c r="AZ62" s="126"/>
      <c r="BA62" s="126"/>
    </row>
    <row r="63" spans="2:53" ht="15.75" thickBot="1"/>
    <row r="64" spans="2:53" ht="16.5" thickBot="1">
      <c r="B64" s="13">
        <v>41318</v>
      </c>
      <c r="C64" s="11" t="s">
        <v>0</v>
      </c>
      <c r="D64" s="15">
        <v>8</v>
      </c>
      <c r="E64" s="2"/>
      <c r="F64" s="7">
        <v>4</v>
      </c>
      <c r="G64" s="7">
        <v>0</v>
      </c>
      <c r="H64" s="7">
        <v>0</v>
      </c>
      <c r="I64" s="7">
        <v>0</v>
      </c>
      <c r="J64" s="7">
        <v>0</v>
      </c>
      <c r="K64" s="7">
        <f>SUM(F64:J64)</f>
        <v>4</v>
      </c>
      <c r="L64" s="4"/>
      <c r="M64" s="113">
        <v>0</v>
      </c>
      <c r="N64" s="15">
        <v>0</v>
      </c>
      <c r="O64" s="4"/>
      <c r="P64" s="114">
        <f>D64-(M64+N64)</f>
        <v>8</v>
      </c>
      <c r="Q64" s="4"/>
      <c r="R64" s="7" t="s">
        <v>159</v>
      </c>
      <c r="S64" s="115">
        <v>0.33600000000000002</v>
      </c>
      <c r="T64" s="115">
        <v>0.33300000000000002</v>
      </c>
      <c r="U64" s="115">
        <f>S64+T64</f>
        <v>0.66900000000000004</v>
      </c>
      <c r="V64" s="116">
        <v>90</v>
      </c>
      <c r="W64" s="50">
        <f>P64*V64</f>
        <v>720</v>
      </c>
      <c r="X64" s="4"/>
      <c r="Y64" s="117">
        <v>269</v>
      </c>
      <c r="Z64" s="118">
        <v>269</v>
      </c>
      <c r="AA64" s="118">
        <v>0</v>
      </c>
      <c r="AB64" s="118">
        <v>0</v>
      </c>
      <c r="AC64" s="119">
        <v>269</v>
      </c>
      <c r="AD64" s="120">
        <v>185</v>
      </c>
      <c r="AE64" s="117">
        <v>150</v>
      </c>
      <c r="AF64" s="118">
        <v>160</v>
      </c>
      <c r="AG64" s="118">
        <v>0</v>
      </c>
      <c r="AH64" s="118">
        <v>150</v>
      </c>
      <c r="AI64" s="3"/>
      <c r="AJ64" s="29">
        <f>AC64*U64</f>
        <v>179.96100000000001</v>
      </c>
      <c r="AK64" s="121">
        <v>102</v>
      </c>
      <c r="AL64" s="15">
        <v>9.4</v>
      </c>
      <c r="AM64" s="15">
        <v>0</v>
      </c>
      <c r="AN64" s="121">
        <f>AK64+AM64</f>
        <v>102</v>
      </c>
      <c r="AO64" s="122"/>
      <c r="AP64" s="124">
        <f>AR61</f>
        <v>427.26</v>
      </c>
      <c r="AQ64" s="125">
        <f>AJ64+AK64+AL64+AM64</f>
        <v>291.36099999999999</v>
      </c>
      <c r="AR64" s="125">
        <f>AP64-AQ64</f>
        <v>135.899</v>
      </c>
      <c r="AS64" s="3"/>
      <c r="AT64" s="29">
        <f>(AC64/W64)*100</f>
        <v>37.361111111111114</v>
      </c>
      <c r="AU64" s="15" t="s">
        <v>134</v>
      </c>
      <c r="AV64" s="50">
        <f>(AK64/(AJ64+AK64))*100</f>
        <v>36.175215721323163</v>
      </c>
      <c r="AW64" s="15">
        <f>(AN64/AJ64)*100</f>
        <v>56.67894710520612</v>
      </c>
      <c r="AX64" s="4"/>
      <c r="AY64" s="113" t="s">
        <v>52</v>
      </c>
      <c r="AZ64" s="15" t="s">
        <v>52</v>
      </c>
      <c r="BA64" s="15" t="s">
        <v>52</v>
      </c>
    </row>
    <row r="65" spans="2:53" ht="16.5" thickBot="1">
      <c r="B65" s="14" t="s">
        <v>155</v>
      </c>
      <c r="C65" s="12"/>
      <c r="D65" s="12"/>
      <c r="E65" s="2"/>
      <c r="F65" s="8"/>
      <c r="G65" s="8"/>
      <c r="H65" s="8"/>
      <c r="I65" s="8"/>
      <c r="J65" s="8"/>
      <c r="K65" s="8"/>
      <c r="L65" s="4"/>
      <c r="M65" s="127"/>
      <c r="N65" s="126"/>
      <c r="O65" s="4"/>
      <c r="P65" s="149">
        <f>(D64-(K64))-M64-N64</f>
        <v>4</v>
      </c>
      <c r="Q65" s="4"/>
      <c r="R65" s="127"/>
      <c r="S65" s="129"/>
      <c r="T65" s="129"/>
      <c r="U65" s="129"/>
      <c r="V65" s="130"/>
      <c r="W65" s="150">
        <f>P65*V64</f>
        <v>360</v>
      </c>
      <c r="X65" s="131"/>
      <c r="Y65" s="132"/>
      <c r="Z65" s="133"/>
      <c r="AA65" s="133"/>
      <c r="AB65" s="133"/>
      <c r="AC65" s="134"/>
      <c r="AD65" s="135"/>
      <c r="AE65" s="132"/>
      <c r="AF65" s="133"/>
      <c r="AG65" s="133"/>
      <c r="AH65" s="133"/>
      <c r="AI65" s="16"/>
      <c r="AJ65" s="136"/>
      <c r="AK65" s="137"/>
      <c r="AL65" s="130"/>
      <c r="AM65" s="130"/>
      <c r="AN65" s="130"/>
      <c r="AO65" s="131"/>
      <c r="AP65" s="140"/>
      <c r="AQ65" s="137"/>
      <c r="AR65" s="137"/>
      <c r="AS65" s="16"/>
      <c r="AT65" s="151">
        <f>(AC64/W65)*100</f>
        <v>74.722222222222229</v>
      </c>
      <c r="AU65" s="130"/>
      <c r="AV65" s="130"/>
      <c r="AW65" s="130"/>
      <c r="AX65" s="131"/>
      <c r="AY65" s="127"/>
      <c r="AZ65" s="126"/>
      <c r="BA65" s="126"/>
    </row>
    <row r="66" spans="2:53" ht="15.75" thickBot="1"/>
    <row r="67" spans="2:53" ht="16.5" thickBot="1">
      <c r="B67" s="13">
        <v>41318</v>
      </c>
      <c r="C67" s="11" t="s">
        <v>73</v>
      </c>
      <c r="D67" s="15">
        <v>7.5</v>
      </c>
      <c r="E67" s="2"/>
      <c r="F67" s="7">
        <v>0.83</v>
      </c>
      <c r="G67" s="7">
        <v>0</v>
      </c>
      <c r="H67" s="7">
        <v>0</v>
      </c>
      <c r="I67" s="7">
        <v>0</v>
      </c>
      <c r="J67" s="7">
        <v>0</v>
      </c>
      <c r="K67" s="7">
        <f>SUM(F67:J67)</f>
        <v>0.83</v>
      </c>
      <c r="L67" s="4"/>
      <c r="M67" s="113">
        <v>4.5</v>
      </c>
      <c r="N67" s="15">
        <v>0</v>
      </c>
      <c r="O67" s="4"/>
      <c r="P67" s="114">
        <f>D67-(M67+N67)</f>
        <v>3</v>
      </c>
      <c r="Q67" s="4"/>
      <c r="R67" s="7" t="s">
        <v>159</v>
      </c>
      <c r="S67" s="115">
        <v>0.32500000000000001</v>
      </c>
      <c r="T67" s="115">
        <v>0.32500000000000001</v>
      </c>
      <c r="U67" s="115">
        <f>S67+T67</f>
        <v>0.65</v>
      </c>
      <c r="V67" s="116">
        <v>90</v>
      </c>
      <c r="W67" s="50">
        <f>P67*V67</f>
        <v>270</v>
      </c>
      <c r="X67" s="4"/>
      <c r="Y67" s="117">
        <v>200</v>
      </c>
      <c r="Z67" s="118">
        <v>200</v>
      </c>
      <c r="AA67" s="118">
        <v>0</v>
      </c>
      <c r="AB67" s="118">
        <v>0</v>
      </c>
      <c r="AC67" s="119">
        <v>200</v>
      </c>
      <c r="AD67" s="120">
        <v>185</v>
      </c>
      <c r="AE67" s="117">
        <v>31</v>
      </c>
      <c r="AF67" s="118">
        <v>30</v>
      </c>
      <c r="AG67" s="118">
        <v>0</v>
      </c>
      <c r="AH67" s="118">
        <v>31</v>
      </c>
      <c r="AI67" s="3"/>
      <c r="AJ67" s="29">
        <f>AC67*U67</f>
        <v>130</v>
      </c>
      <c r="AK67" s="121">
        <v>20</v>
      </c>
      <c r="AL67" s="15">
        <v>7</v>
      </c>
      <c r="AM67" s="15">
        <v>0</v>
      </c>
      <c r="AN67" s="121">
        <f>AK67+AM67</f>
        <v>20</v>
      </c>
      <c r="AO67" s="122"/>
      <c r="AP67" s="124">
        <f>AR64</f>
        <v>135.899</v>
      </c>
      <c r="AQ67" s="125">
        <f>AJ67+AK67+AL67+AM67</f>
        <v>157</v>
      </c>
      <c r="AR67" s="125">
        <f>AP67-AQ67</f>
        <v>-21.100999999999999</v>
      </c>
      <c r="AS67" s="3"/>
      <c r="AT67" s="29">
        <f>(AC67/W67)*100</f>
        <v>74.074074074074076</v>
      </c>
      <c r="AU67" s="15" t="s">
        <v>134</v>
      </c>
      <c r="AV67" s="50">
        <f>(AK67/(AJ67+AK67))*100</f>
        <v>13.333333333333334</v>
      </c>
      <c r="AW67" s="15">
        <f>(AN67/AJ67)*100</f>
        <v>15.384615384615385</v>
      </c>
      <c r="AX67" s="4"/>
      <c r="AY67" s="113" t="s">
        <v>135</v>
      </c>
      <c r="AZ67" s="15" t="s">
        <v>52</v>
      </c>
      <c r="BA67" s="15" t="s">
        <v>52</v>
      </c>
    </row>
    <row r="68" spans="2:53" ht="16.5" thickBot="1">
      <c r="B68" s="14" t="s">
        <v>136</v>
      </c>
      <c r="C68" s="12"/>
      <c r="D68" s="12"/>
      <c r="E68" s="2"/>
      <c r="F68" s="8"/>
      <c r="G68" s="8"/>
      <c r="H68" s="8"/>
      <c r="I68" s="8"/>
      <c r="J68" s="8"/>
      <c r="K68" s="8"/>
      <c r="L68" s="4"/>
      <c r="M68" s="127"/>
      <c r="N68" s="126"/>
      <c r="O68" s="4"/>
      <c r="P68" s="149">
        <f>(D67-(K67))-M67-N67</f>
        <v>2.17</v>
      </c>
      <c r="Q68" s="4"/>
      <c r="R68" s="127"/>
      <c r="S68" s="129"/>
      <c r="T68" s="129"/>
      <c r="U68" s="129"/>
      <c r="V68" s="130"/>
      <c r="W68" s="150">
        <f>P68*V67</f>
        <v>195.29999999999998</v>
      </c>
      <c r="X68" s="131"/>
      <c r="Y68" s="132"/>
      <c r="Z68" s="133"/>
      <c r="AA68" s="133"/>
      <c r="AB68" s="133"/>
      <c r="AC68" s="134"/>
      <c r="AD68" s="135"/>
      <c r="AE68" s="132"/>
      <c r="AF68" s="133"/>
      <c r="AG68" s="133"/>
      <c r="AH68" s="133"/>
      <c r="AI68" s="16"/>
      <c r="AJ68" s="136"/>
      <c r="AK68" s="137"/>
      <c r="AL68" s="130"/>
      <c r="AM68" s="130"/>
      <c r="AN68" s="130"/>
      <c r="AO68" s="131"/>
      <c r="AP68" s="140"/>
      <c r="AQ68" s="137"/>
      <c r="AR68" s="137"/>
      <c r="AS68" s="16"/>
      <c r="AT68" s="151">
        <f>(AC67/W68)*100</f>
        <v>102.40655401945726</v>
      </c>
      <c r="AU68" s="130"/>
      <c r="AV68" s="130"/>
      <c r="AW68" s="130"/>
      <c r="AX68" s="131"/>
      <c r="AY68" s="127"/>
      <c r="AZ68" s="126"/>
      <c r="BA68" s="126"/>
    </row>
    <row r="69" spans="2:53" ht="15.75" thickBot="1"/>
    <row r="70" spans="2:53" ht="16.5" customHeight="1">
      <c r="B70" s="29" t="s">
        <v>32</v>
      </c>
      <c r="C70" s="30" t="s">
        <v>1</v>
      </c>
      <c r="D70" s="31" t="s">
        <v>1</v>
      </c>
      <c r="E70" s="54"/>
      <c r="F70" s="609" t="s">
        <v>12</v>
      </c>
      <c r="G70" s="610"/>
      <c r="H70" s="610"/>
      <c r="I70" s="610"/>
      <c r="J70" s="610"/>
      <c r="K70" s="611"/>
      <c r="L70" s="15"/>
      <c r="M70" s="612" t="s">
        <v>33</v>
      </c>
      <c r="N70" s="613"/>
      <c r="O70" s="15"/>
      <c r="P70" s="50" t="s">
        <v>10</v>
      </c>
      <c r="Q70" s="54"/>
      <c r="R70" s="50" t="s">
        <v>122</v>
      </c>
      <c r="S70" s="609" t="s">
        <v>123</v>
      </c>
      <c r="T70" s="610"/>
      <c r="U70" s="611"/>
      <c r="V70" s="50" t="s">
        <v>29</v>
      </c>
      <c r="W70" s="55" t="s">
        <v>14</v>
      </c>
      <c r="X70" s="54" t="s">
        <v>9</v>
      </c>
      <c r="Y70" s="629" t="s">
        <v>124</v>
      </c>
      <c r="Z70" s="630"/>
      <c r="AA70" s="630"/>
      <c r="AB70" s="636"/>
      <c r="AC70" s="100" t="s">
        <v>14</v>
      </c>
      <c r="AD70" s="56"/>
      <c r="AE70" s="631" t="s">
        <v>41</v>
      </c>
      <c r="AF70" s="632"/>
      <c r="AG70" s="637"/>
      <c r="AH70" s="101" t="s">
        <v>43</v>
      </c>
      <c r="AI70" s="54"/>
      <c r="AJ70" s="57" t="s">
        <v>38</v>
      </c>
      <c r="AK70" s="58"/>
      <c r="AL70" s="59"/>
      <c r="AM70" s="60"/>
      <c r="AN70" s="50" t="s">
        <v>11</v>
      </c>
      <c r="AO70" s="54"/>
      <c r="AP70" s="614" t="s">
        <v>39</v>
      </c>
      <c r="AQ70" s="615"/>
      <c r="AR70" s="616"/>
      <c r="AS70" s="54"/>
      <c r="AT70" s="102" t="s">
        <v>22</v>
      </c>
      <c r="AU70" s="55" t="s">
        <v>22</v>
      </c>
      <c r="AV70" s="50" t="s">
        <v>20</v>
      </c>
      <c r="AW70" s="50" t="s">
        <v>20</v>
      </c>
      <c r="AX70" s="54"/>
      <c r="AY70" s="15" t="s">
        <v>22</v>
      </c>
      <c r="AZ70" s="15" t="s">
        <v>9</v>
      </c>
      <c r="BA70" s="61" t="s">
        <v>9</v>
      </c>
    </row>
    <row r="71" spans="2:53" ht="16.5" customHeight="1" thickBot="1">
      <c r="B71" s="32" t="s">
        <v>9</v>
      </c>
      <c r="C71" s="25" t="s">
        <v>9</v>
      </c>
      <c r="D71" s="33" t="s">
        <v>10</v>
      </c>
      <c r="E71" s="3"/>
      <c r="F71" s="37" t="s">
        <v>3</v>
      </c>
      <c r="G71" s="37" t="s">
        <v>4</v>
      </c>
      <c r="H71" s="37" t="s">
        <v>5</v>
      </c>
      <c r="I71" s="37" t="s">
        <v>6</v>
      </c>
      <c r="J71" s="37" t="s">
        <v>8</v>
      </c>
      <c r="K71" s="37" t="s">
        <v>11</v>
      </c>
      <c r="L71" s="2"/>
      <c r="M71" s="38" t="s">
        <v>10</v>
      </c>
      <c r="N71" s="39" t="s">
        <v>116</v>
      </c>
      <c r="O71" s="1"/>
      <c r="P71" s="25" t="s">
        <v>2</v>
      </c>
      <c r="Q71" s="3"/>
      <c r="R71" s="25" t="s">
        <v>125</v>
      </c>
      <c r="S71" s="28" t="s">
        <v>126</v>
      </c>
      <c r="T71" s="25" t="s">
        <v>127</v>
      </c>
      <c r="U71" s="25" t="s">
        <v>34</v>
      </c>
      <c r="V71" s="25" t="s">
        <v>46</v>
      </c>
      <c r="W71" s="41" t="s">
        <v>16</v>
      </c>
      <c r="X71" s="3" t="s">
        <v>9</v>
      </c>
      <c r="Y71" s="633" t="s">
        <v>128</v>
      </c>
      <c r="Z71" s="626"/>
      <c r="AA71" s="626"/>
      <c r="AB71" s="634"/>
      <c r="AC71" s="103" t="s">
        <v>11</v>
      </c>
      <c r="AD71" s="6"/>
      <c r="AE71" s="627" t="s">
        <v>42</v>
      </c>
      <c r="AF71" s="628"/>
      <c r="AG71" s="635"/>
      <c r="AH71" s="104" t="s">
        <v>129</v>
      </c>
      <c r="AI71" s="3"/>
      <c r="AJ71" s="24" t="s">
        <v>23</v>
      </c>
      <c r="AK71" s="46" t="s">
        <v>18</v>
      </c>
      <c r="AL71" s="24" t="s">
        <v>25</v>
      </c>
      <c r="AM71" s="24" t="s">
        <v>26</v>
      </c>
      <c r="AN71" s="25" t="s">
        <v>30</v>
      </c>
      <c r="AO71" s="16"/>
      <c r="AP71" s="26" t="s">
        <v>130</v>
      </c>
      <c r="AQ71" s="105" t="s">
        <v>170</v>
      </c>
      <c r="AR71" s="28"/>
      <c r="AS71" s="3"/>
      <c r="AT71" s="106" t="s">
        <v>14</v>
      </c>
      <c r="AU71" s="41" t="s">
        <v>14</v>
      </c>
      <c r="AV71" s="25" t="s">
        <v>27</v>
      </c>
      <c r="AW71" s="25" t="s">
        <v>28</v>
      </c>
      <c r="AX71" s="3"/>
      <c r="AY71" s="2" t="s">
        <v>14</v>
      </c>
      <c r="AZ71" s="2" t="s">
        <v>27</v>
      </c>
      <c r="BA71" s="62" t="s">
        <v>28</v>
      </c>
    </row>
    <row r="72" spans="2:53" ht="15.75" thickBot="1">
      <c r="B72" s="34"/>
      <c r="C72" s="35"/>
      <c r="D72" s="36" t="s">
        <v>9</v>
      </c>
      <c r="E72" s="52"/>
      <c r="F72" s="63"/>
      <c r="G72" s="63"/>
      <c r="H72" s="63"/>
      <c r="I72" s="63" t="s">
        <v>7</v>
      </c>
      <c r="J72" s="63"/>
      <c r="K72" s="63"/>
      <c r="L72" s="12"/>
      <c r="M72" s="51" t="s">
        <v>15</v>
      </c>
      <c r="N72" s="63" t="s">
        <v>132</v>
      </c>
      <c r="O72" s="12"/>
      <c r="P72" s="35" t="s">
        <v>9</v>
      </c>
      <c r="Q72" s="52"/>
      <c r="R72" s="35"/>
      <c r="S72" s="107"/>
      <c r="T72" s="35"/>
      <c r="U72" s="35"/>
      <c r="V72" s="35" t="s">
        <v>13</v>
      </c>
      <c r="W72" s="64" t="s">
        <v>17</v>
      </c>
      <c r="X72" s="52"/>
      <c r="Y72" s="108" t="s">
        <v>126</v>
      </c>
      <c r="Z72" s="108" t="s">
        <v>127</v>
      </c>
      <c r="AA72" s="109" t="s">
        <v>133</v>
      </c>
      <c r="AB72" s="42" t="s">
        <v>19</v>
      </c>
      <c r="AC72" s="65"/>
      <c r="AD72" s="52"/>
      <c r="AE72" s="110" t="s">
        <v>126</v>
      </c>
      <c r="AF72" s="111" t="s">
        <v>127</v>
      </c>
      <c r="AG72" s="43" t="s">
        <v>19</v>
      </c>
      <c r="AH72" s="44" t="s">
        <v>19</v>
      </c>
      <c r="AI72" s="66"/>
      <c r="AJ72" s="35" t="s">
        <v>24</v>
      </c>
      <c r="AK72" s="67" t="s">
        <v>24</v>
      </c>
      <c r="AL72" s="35" t="s">
        <v>24</v>
      </c>
      <c r="AM72" s="35" t="s">
        <v>24</v>
      </c>
      <c r="AN72" s="35" t="s">
        <v>24</v>
      </c>
      <c r="AO72" s="52"/>
      <c r="AP72" s="71" t="s">
        <v>36</v>
      </c>
      <c r="AQ72" s="69" t="s">
        <v>35</v>
      </c>
      <c r="AR72" s="70" t="s">
        <v>37</v>
      </c>
      <c r="AS72" s="52"/>
      <c r="AT72" s="112" t="s">
        <v>20</v>
      </c>
      <c r="AU72" s="64" t="s">
        <v>20</v>
      </c>
      <c r="AV72" s="35"/>
      <c r="AW72" s="35"/>
      <c r="AX72" s="52"/>
      <c r="AY72" s="72">
        <v>1</v>
      </c>
      <c r="AZ72" s="73">
        <v>0</v>
      </c>
      <c r="BA72" s="53" t="s">
        <v>31</v>
      </c>
    </row>
    <row r="73" spans="2:53" ht="16.5" thickBot="1">
      <c r="B73" s="13">
        <v>41319</v>
      </c>
      <c r="C73" s="11" t="s">
        <v>0</v>
      </c>
      <c r="D73" s="15">
        <v>8</v>
      </c>
      <c r="E73" s="2"/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f>SUM(F73:J73)</f>
        <v>0</v>
      </c>
      <c r="L73" s="4"/>
      <c r="M73" s="113">
        <v>0</v>
      </c>
      <c r="N73" s="15">
        <v>0</v>
      </c>
      <c r="O73" s="4"/>
      <c r="P73" s="114">
        <f>D73-(M73+N73)</f>
        <v>8</v>
      </c>
      <c r="Q73" s="4"/>
      <c r="R73" s="7" t="s">
        <v>159</v>
      </c>
      <c r="S73" s="115">
        <v>0.32700000000000001</v>
      </c>
      <c r="T73" s="115">
        <v>0.34300000000000003</v>
      </c>
      <c r="U73" s="115">
        <f>S73+T73</f>
        <v>0.67</v>
      </c>
      <c r="V73" s="116">
        <v>90</v>
      </c>
      <c r="W73" s="50">
        <f>P73*V73</f>
        <v>720</v>
      </c>
      <c r="X73" s="4"/>
      <c r="Y73" s="117">
        <v>300</v>
      </c>
      <c r="Z73" s="118">
        <v>300</v>
      </c>
      <c r="AA73" s="118">
        <v>0</v>
      </c>
      <c r="AB73" s="118">
        <v>0</v>
      </c>
      <c r="AC73" s="119">
        <v>300</v>
      </c>
      <c r="AD73" s="120">
        <v>185</v>
      </c>
      <c r="AE73" s="117">
        <v>65</v>
      </c>
      <c r="AF73" s="118">
        <v>65</v>
      </c>
      <c r="AG73" s="118">
        <v>0</v>
      </c>
      <c r="AH73" s="118">
        <v>65</v>
      </c>
      <c r="AI73" s="3"/>
      <c r="AJ73" s="29">
        <f>AC73*U73</f>
        <v>201</v>
      </c>
      <c r="AK73" s="121">
        <v>43</v>
      </c>
      <c r="AL73" s="15">
        <v>10.5</v>
      </c>
      <c r="AM73" s="15">
        <v>0</v>
      </c>
      <c r="AN73" s="121">
        <f>AK73+AM73</f>
        <v>43</v>
      </c>
      <c r="AO73" s="122"/>
      <c r="AP73" s="124">
        <v>669</v>
      </c>
      <c r="AQ73" s="125">
        <f>AJ73+AK73+AL73+AM73</f>
        <v>254.5</v>
      </c>
      <c r="AR73" s="125">
        <f>AP73-AQ73</f>
        <v>414.5</v>
      </c>
      <c r="AS73" s="3"/>
      <c r="AT73" s="29">
        <f>(AC73/W73)*100</f>
        <v>41.666666666666671</v>
      </c>
      <c r="AU73" s="15" t="s">
        <v>134</v>
      </c>
      <c r="AV73" s="50">
        <f>(AK73/(AJ73+AK73))*100</f>
        <v>17.622950819672131</v>
      </c>
      <c r="AW73" s="15">
        <f>(AN73/AJ73)*100</f>
        <v>21.393034825870647</v>
      </c>
      <c r="AX73" s="4"/>
      <c r="AY73" s="113" t="s">
        <v>52</v>
      </c>
      <c r="AZ73" s="15" t="s">
        <v>52</v>
      </c>
      <c r="BA73" s="15" t="s">
        <v>52</v>
      </c>
    </row>
    <row r="74" spans="2:53" ht="16.5" thickBot="1">
      <c r="B74" s="14" t="s">
        <v>155</v>
      </c>
      <c r="C74" s="12"/>
      <c r="D74" s="12"/>
      <c r="E74" s="2"/>
      <c r="F74" s="8"/>
      <c r="G74" s="8"/>
      <c r="H74" s="8"/>
      <c r="I74" s="8"/>
      <c r="J74" s="8"/>
      <c r="K74" s="8"/>
      <c r="L74" s="4"/>
      <c r="M74" s="127"/>
      <c r="N74" s="126"/>
      <c r="O74" s="4"/>
      <c r="P74" s="149">
        <f>(D73-(K73))-M73-N73</f>
        <v>8</v>
      </c>
      <c r="Q74" s="4"/>
      <c r="R74" s="127"/>
      <c r="S74" s="129"/>
      <c r="T74" s="129"/>
      <c r="U74" s="129"/>
      <c r="V74" s="130"/>
      <c r="W74" s="150">
        <f>P74*V73</f>
        <v>720</v>
      </c>
      <c r="X74" s="131"/>
      <c r="Y74" s="132"/>
      <c r="Z74" s="133"/>
      <c r="AA74" s="133"/>
      <c r="AB74" s="133"/>
      <c r="AC74" s="134"/>
      <c r="AD74" s="135"/>
      <c r="AE74" s="132"/>
      <c r="AF74" s="133"/>
      <c r="AG74" s="133"/>
      <c r="AH74" s="133"/>
      <c r="AI74" s="16"/>
      <c r="AJ74" s="136"/>
      <c r="AK74" s="137"/>
      <c r="AL74" s="130"/>
      <c r="AM74" s="130"/>
      <c r="AN74" s="130"/>
      <c r="AO74" s="131"/>
      <c r="AP74" s="140"/>
      <c r="AQ74" s="137"/>
      <c r="AR74" s="137"/>
      <c r="AS74" s="16"/>
      <c r="AT74" s="151">
        <f>(AC73/W74)*100</f>
        <v>41.666666666666671</v>
      </c>
      <c r="AU74" s="130"/>
      <c r="AV74" s="130"/>
      <c r="AW74" s="130"/>
      <c r="AX74" s="131"/>
      <c r="AY74" s="127"/>
      <c r="AZ74" s="126"/>
      <c r="BA74" s="126"/>
    </row>
    <row r="75" spans="2:53" ht="15.75" thickBot="1"/>
    <row r="76" spans="2:53" ht="16.5" thickBot="1">
      <c r="B76" s="13">
        <v>41319</v>
      </c>
      <c r="C76" s="11" t="s">
        <v>73</v>
      </c>
      <c r="D76" s="15">
        <v>7.5</v>
      </c>
      <c r="E76" s="2"/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f>SUM(F76:J76)</f>
        <v>1</v>
      </c>
      <c r="L76" s="4"/>
      <c r="M76" s="113">
        <v>4.5</v>
      </c>
      <c r="N76" s="15">
        <v>0</v>
      </c>
      <c r="O76" s="4"/>
      <c r="P76" s="114">
        <f>D76-(M76+N76)</f>
        <v>3</v>
      </c>
      <c r="Q76" s="4"/>
      <c r="R76" s="7" t="s">
        <v>159</v>
      </c>
      <c r="S76" s="115">
        <v>0.32500000000000001</v>
      </c>
      <c r="T76" s="115">
        <v>0.32500000000000001</v>
      </c>
      <c r="U76" s="115">
        <f>S76+T76</f>
        <v>0.65</v>
      </c>
      <c r="V76" s="116">
        <v>90</v>
      </c>
      <c r="W76" s="50">
        <f>P76*V76</f>
        <v>270</v>
      </c>
      <c r="X76" s="4"/>
      <c r="Y76" s="117">
        <v>288</v>
      </c>
      <c r="Z76" s="118">
        <v>288</v>
      </c>
      <c r="AA76" s="118">
        <v>0</v>
      </c>
      <c r="AB76" s="118">
        <v>0</v>
      </c>
      <c r="AC76" s="119">
        <v>288</v>
      </c>
      <c r="AD76" s="120">
        <v>185</v>
      </c>
      <c r="AE76" s="117">
        <v>50</v>
      </c>
      <c r="AF76" s="118">
        <v>50</v>
      </c>
      <c r="AG76" s="118">
        <v>0</v>
      </c>
      <c r="AH76" s="118">
        <v>50</v>
      </c>
      <c r="AI76" s="3"/>
      <c r="AJ76" s="29">
        <f>AC76*U76</f>
        <v>187.20000000000002</v>
      </c>
      <c r="AK76" s="121">
        <v>33.5</v>
      </c>
      <c r="AL76" s="15">
        <v>10</v>
      </c>
      <c r="AM76" s="15">
        <v>3.2</v>
      </c>
      <c r="AN76" s="121">
        <f>AK76+AM76</f>
        <v>36.700000000000003</v>
      </c>
      <c r="AO76" s="122"/>
      <c r="AP76" s="124">
        <f>AR73</f>
        <v>414.5</v>
      </c>
      <c r="AQ76" s="125">
        <f>AJ76+AK76+AL76+AM76</f>
        <v>233.9</v>
      </c>
      <c r="AR76" s="125">
        <f>AP76-AQ76</f>
        <v>180.6</v>
      </c>
      <c r="AS76" s="3"/>
      <c r="AT76" s="29">
        <f>(AC76/W76)*100</f>
        <v>106.66666666666667</v>
      </c>
      <c r="AU76" s="15" t="s">
        <v>134</v>
      </c>
      <c r="AV76" s="50">
        <f>(AK76/(AJ76+AK76))*100</f>
        <v>15.178975985500678</v>
      </c>
      <c r="AW76" s="15">
        <f>(AN76/AJ76)*100</f>
        <v>19.604700854700855</v>
      </c>
      <c r="AX76" s="4"/>
      <c r="AY76" s="113" t="s">
        <v>135</v>
      </c>
      <c r="AZ76" s="15" t="s">
        <v>52</v>
      </c>
      <c r="BA76" s="15" t="s">
        <v>52</v>
      </c>
    </row>
    <row r="77" spans="2:53" ht="16.5" thickBot="1">
      <c r="B77" s="14" t="s">
        <v>136</v>
      </c>
      <c r="C77" s="12"/>
      <c r="D77" s="12"/>
      <c r="E77" s="2"/>
      <c r="F77" s="8"/>
      <c r="G77" s="8"/>
      <c r="H77" s="8"/>
      <c r="I77" s="8"/>
      <c r="J77" s="8"/>
      <c r="K77" s="8"/>
      <c r="L77" s="4"/>
      <c r="M77" s="127"/>
      <c r="N77" s="126"/>
      <c r="O77" s="4"/>
      <c r="P77" s="149">
        <f>(D76-(K76))-M76-N76</f>
        <v>2</v>
      </c>
      <c r="Q77" s="4"/>
      <c r="R77" s="127"/>
      <c r="S77" s="129"/>
      <c r="T77" s="129"/>
      <c r="U77" s="129"/>
      <c r="V77" s="130"/>
      <c r="W77" s="150">
        <f>P77*V76</f>
        <v>180</v>
      </c>
      <c r="X77" s="131"/>
      <c r="Y77" s="132"/>
      <c r="Z77" s="133"/>
      <c r="AA77" s="133"/>
      <c r="AB77" s="133"/>
      <c r="AC77" s="134"/>
      <c r="AD77" s="135"/>
      <c r="AE77" s="132"/>
      <c r="AF77" s="133"/>
      <c r="AG77" s="133"/>
      <c r="AH77" s="133"/>
      <c r="AI77" s="16"/>
      <c r="AJ77" s="136"/>
      <c r="AK77" s="137"/>
      <c r="AL77" s="130"/>
      <c r="AM77" s="130"/>
      <c r="AN77" s="130"/>
      <c r="AO77" s="131"/>
      <c r="AP77" s="140"/>
      <c r="AQ77" s="137"/>
      <c r="AR77" s="137"/>
      <c r="AS77" s="16"/>
      <c r="AT77" s="151">
        <f>(AC76/W77)*100</f>
        <v>160</v>
      </c>
      <c r="AU77" s="130"/>
      <c r="AV77" s="130"/>
      <c r="AW77" s="130"/>
      <c r="AX77" s="131"/>
      <c r="AY77" s="127"/>
      <c r="AZ77" s="126"/>
      <c r="BA77" s="126"/>
    </row>
    <row r="78" spans="2:53" ht="15.75" thickBot="1"/>
    <row r="79" spans="2:53" ht="16.5" thickBot="1">
      <c r="B79" s="13">
        <v>41320</v>
      </c>
      <c r="C79" s="11" t="s">
        <v>0</v>
      </c>
      <c r="D79" s="15">
        <v>8</v>
      </c>
      <c r="E79" s="2"/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>SUM(F79:J79)</f>
        <v>0</v>
      </c>
      <c r="L79" s="4"/>
      <c r="M79" s="113">
        <v>0</v>
      </c>
      <c r="N79" s="15">
        <v>0</v>
      </c>
      <c r="O79" s="4"/>
      <c r="P79" s="114">
        <f>D79-(M79+N79)</f>
        <v>8</v>
      </c>
      <c r="Q79" s="4"/>
      <c r="R79" s="7" t="s">
        <v>159</v>
      </c>
      <c r="S79" s="115">
        <v>0.32</v>
      </c>
      <c r="T79" s="115">
        <v>0.34699999999999998</v>
      </c>
      <c r="U79" s="115">
        <f>S79+T79</f>
        <v>0.66700000000000004</v>
      </c>
      <c r="V79" s="116">
        <v>90</v>
      </c>
      <c r="W79" s="50">
        <f>P79*V79</f>
        <v>720</v>
      </c>
      <c r="X79" s="4"/>
      <c r="Y79" s="117">
        <v>337</v>
      </c>
      <c r="Z79" s="118">
        <v>337</v>
      </c>
      <c r="AA79" s="118">
        <v>0</v>
      </c>
      <c r="AB79" s="118">
        <v>0</v>
      </c>
      <c r="AC79" s="119">
        <v>337</v>
      </c>
      <c r="AD79" s="120">
        <v>185</v>
      </c>
      <c r="AE79" s="117">
        <v>90</v>
      </c>
      <c r="AF79" s="118">
        <v>91</v>
      </c>
      <c r="AG79" s="118">
        <v>0</v>
      </c>
      <c r="AH79" s="118">
        <v>90</v>
      </c>
      <c r="AI79" s="3"/>
      <c r="AJ79" s="29">
        <f>AC79*U79</f>
        <v>224.77900000000002</v>
      </c>
      <c r="AK79" s="121">
        <v>46</v>
      </c>
      <c r="AL79" s="15">
        <v>10.5</v>
      </c>
      <c r="AM79" s="15">
        <v>0</v>
      </c>
      <c r="AN79" s="121">
        <f>AK79+AM79</f>
        <v>46</v>
      </c>
      <c r="AO79" s="122"/>
      <c r="AP79" s="124">
        <f>AR76</f>
        <v>180.6</v>
      </c>
      <c r="AQ79" s="125">
        <f>AJ79+AK79+AL79+AM79</f>
        <v>281.279</v>
      </c>
      <c r="AR79" s="125">
        <f>AP79-AQ79</f>
        <v>-100.679</v>
      </c>
      <c r="AS79" s="3"/>
      <c r="AT79" s="29">
        <f>(AC79/W79)*100</f>
        <v>46.805555555555557</v>
      </c>
      <c r="AU79" s="15" t="s">
        <v>134</v>
      </c>
      <c r="AV79" s="50">
        <f>(AK79/(AJ79+AK79))*100</f>
        <v>16.988023443472354</v>
      </c>
      <c r="AW79" s="15">
        <f>(AN79/AJ79)*100</f>
        <v>20.464545175483472</v>
      </c>
      <c r="AX79" s="4"/>
      <c r="AY79" s="113" t="s">
        <v>52</v>
      </c>
      <c r="AZ79" s="15" t="s">
        <v>52</v>
      </c>
      <c r="BA79" s="15" t="s">
        <v>52</v>
      </c>
    </row>
    <row r="80" spans="2:53" ht="16.5" thickBot="1">
      <c r="B80" s="14" t="s">
        <v>155</v>
      </c>
      <c r="C80" s="12"/>
      <c r="D80" s="12"/>
      <c r="E80" s="2"/>
      <c r="F80" s="8"/>
      <c r="G80" s="8"/>
      <c r="H80" s="8"/>
      <c r="I80" s="8"/>
      <c r="J80" s="8"/>
      <c r="K80" s="8"/>
      <c r="L80" s="4"/>
      <c r="M80" s="127"/>
      <c r="N80" s="126"/>
      <c r="O80" s="4"/>
      <c r="P80" s="149">
        <f>(D79-(K79))-M79-N79</f>
        <v>8</v>
      </c>
      <c r="Q80" s="4"/>
      <c r="R80" s="127"/>
      <c r="S80" s="129"/>
      <c r="T80" s="129"/>
      <c r="U80" s="129"/>
      <c r="V80" s="130"/>
      <c r="W80" s="150">
        <f>P80*V79</f>
        <v>720</v>
      </c>
      <c r="X80" s="131"/>
      <c r="Y80" s="132"/>
      <c r="Z80" s="133"/>
      <c r="AA80" s="133"/>
      <c r="AB80" s="133"/>
      <c r="AC80" s="134"/>
      <c r="AD80" s="135"/>
      <c r="AE80" s="132"/>
      <c r="AF80" s="133"/>
      <c r="AG80" s="133"/>
      <c r="AH80" s="133"/>
      <c r="AI80" s="16"/>
      <c r="AJ80" s="136"/>
      <c r="AK80" s="137"/>
      <c r="AL80" s="130"/>
      <c r="AM80" s="130"/>
      <c r="AN80" s="130"/>
      <c r="AO80" s="131"/>
      <c r="AP80" s="140"/>
      <c r="AQ80" s="137"/>
      <c r="AR80" s="137"/>
      <c r="AS80" s="16"/>
      <c r="AT80" s="151">
        <f>(AC79/W80)*100</f>
        <v>46.805555555555557</v>
      </c>
      <c r="AU80" s="130"/>
      <c r="AV80" s="130"/>
      <c r="AW80" s="130"/>
      <c r="AX80" s="131"/>
      <c r="AY80" s="127"/>
      <c r="AZ80" s="126"/>
      <c r="BA80" s="126"/>
    </row>
    <row r="81" spans="2:53" ht="15.75" thickBot="1"/>
    <row r="82" spans="2:53" ht="16.5" customHeight="1">
      <c r="B82" s="29" t="s">
        <v>32</v>
      </c>
      <c r="C82" s="30" t="s">
        <v>1</v>
      </c>
      <c r="D82" s="31" t="s">
        <v>1</v>
      </c>
      <c r="E82" s="54"/>
      <c r="F82" s="609" t="s">
        <v>12</v>
      </c>
      <c r="G82" s="610"/>
      <c r="H82" s="610"/>
      <c r="I82" s="610"/>
      <c r="J82" s="610"/>
      <c r="K82" s="611"/>
      <c r="L82" s="15"/>
      <c r="M82" s="612" t="s">
        <v>33</v>
      </c>
      <c r="N82" s="613"/>
      <c r="O82" s="15"/>
      <c r="P82" s="50" t="s">
        <v>10</v>
      </c>
      <c r="Q82" s="54"/>
      <c r="R82" s="50" t="s">
        <v>122</v>
      </c>
      <c r="S82" s="609" t="s">
        <v>123</v>
      </c>
      <c r="T82" s="610"/>
      <c r="U82" s="611"/>
      <c r="V82" s="50" t="s">
        <v>29</v>
      </c>
      <c r="W82" s="55" t="s">
        <v>14</v>
      </c>
      <c r="X82" s="54" t="s">
        <v>9</v>
      </c>
      <c r="Y82" s="629" t="s">
        <v>124</v>
      </c>
      <c r="Z82" s="630"/>
      <c r="AA82" s="630"/>
      <c r="AB82" s="636"/>
      <c r="AC82" s="100" t="s">
        <v>14</v>
      </c>
      <c r="AD82" s="56"/>
      <c r="AE82" s="631" t="s">
        <v>41</v>
      </c>
      <c r="AF82" s="632"/>
      <c r="AG82" s="637"/>
      <c r="AH82" s="101" t="s">
        <v>43</v>
      </c>
      <c r="AI82" s="54"/>
      <c r="AJ82" s="57" t="s">
        <v>38</v>
      </c>
      <c r="AK82" s="58"/>
      <c r="AL82" s="59"/>
      <c r="AM82" s="60"/>
      <c r="AN82" s="50" t="s">
        <v>11</v>
      </c>
      <c r="AO82" s="54"/>
      <c r="AP82" s="614" t="s">
        <v>39</v>
      </c>
      <c r="AQ82" s="615"/>
      <c r="AR82" s="616"/>
      <c r="AS82" s="54"/>
      <c r="AT82" s="102" t="s">
        <v>22</v>
      </c>
      <c r="AU82" s="55" t="s">
        <v>22</v>
      </c>
      <c r="AV82" s="50" t="s">
        <v>20</v>
      </c>
      <c r="AW82" s="50" t="s">
        <v>20</v>
      </c>
      <c r="AX82" s="54"/>
      <c r="AY82" s="15" t="s">
        <v>22</v>
      </c>
      <c r="AZ82" s="15" t="s">
        <v>9</v>
      </c>
      <c r="BA82" s="61" t="s">
        <v>9</v>
      </c>
    </row>
    <row r="83" spans="2:53" ht="16.5" customHeight="1" thickBot="1">
      <c r="B83" s="32" t="s">
        <v>9</v>
      </c>
      <c r="C83" s="25" t="s">
        <v>9</v>
      </c>
      <c r="D83" s="33" t="s">
        <v>10</v>
      </c>
      <c r="E83" s="3"/>
      <c r="F83" s="37" t="s">
        <v>3</v>
      </c>
      <c r="G83" s="37" t="s">
        <v>4</v>
      </c>
      <c r="H83" s="37" t="s">
        <v>5</v>
      </c>
      <c r="I83" s="37" t="s">
        <v>6</v>
      </c>
      <c r="J83" s="37" t="s">
        <v>8</v>
      </c>
      <c r="K83" s="37" t="s">
        <v>11</v>
      </c>
      <c r="L83" s="2"/>
      <c r="M83" s="38" t="s">
        <v>10</v>
      </c>
      <c r="N83" s="39" t="s">
        <v>116</v>
      </c>
      <c r="O83" s="1"/>
      <c r="P83" s="25" t="s">
        <v>2</v>
      </c>
      <c r="Q83" s="3"/>
      <c r="R83" s="25" t="s">
        <v>125</v>
      </c>
      <c r="S83" s="28" t="s">
        <v>126</v>
      </c>
      <c r="T83" s="25" t="s">
        <v>127</v>
      </c>
      <c r="U83" s="25" t="s">
        <v>34</v>
      </c>
      <c r="V83" s="25" t="s">
        <v>46</v>
      </c>
      <c r="W83" s="41" t="s">
        <v>16</v>
      </c>
      <c r="X83" s="3" t="s">
        <v>9</v>
      </c>
      <c r="Y83" s="633" t="s">
        <v>128</v>
      </c>
      <c r="Z83" s="626"/>
      <c r="AA83" s="626"/>
      <c r="AB83" s="634"/>
      <c r="AC83" s="103" t="s">
        <v>11</v>
      </c>
      <c r="AD83" s="6"/>
      <c r="AE83" s="627" t="s">
        <v>42</v>
      </c>
      <c r="AF83" s="628"/>
      <c r="AG83" s="635"/>
      <c r="AH83" s="104" t="s">
        <v>129</v>
      </c>
      <c r="AI83" s="3"/>
      <c r="AJ83" s="24" t="s">
        <v>23</v>
      </c>
      <c r="AK83" s="46" t="s">
        <v>18</v>
      </c>
      <c r="AL83" s="24" t="s">
        <v>25</v>
      </c>
      <c r="AM83" s="24" t="s">
        <v>26</v>
      </c>
      <c r="AN83" s="25" t="s">
        <v>30</v>
      </c>
      <c r="AO83" s="16"/>
      <c r="AP83" s="26" t="s">
        <v>130</v>
      </c>
      <c r="AQ83" s="105" t="s">
        <v>171</v>
      </c>
      <c r="AR83" s="28"/>
      <c r="AS83" s="3"/>
      <c r="AT83" s="106" t="s">
        <v>14</v>
      </c>
      <c r="AU83" s="41" t="s">
        <v>14</v>
      </c>
      <c r="AV83" s="25" t="s">
        <v>27</v>
      </c>
      <c r="AW83" s="25" t="s">
        <v>28</v>
      </c>
      <c r="AX83" s="3"/>
      <c r="AY83" s="2" t="s">
        <v>14</v>
      </c>
      <c r="AZ83" s="2" t="s">
        <v>27</v>
      </c>
      <c r="BA83" s="62" t="s">
        <v>28</v>
      </c>
    </row>
    <row r="84" spans="2:53" ht="15.75" thickBot="1">
      <c r="B84" s="34"/>
      <c r="C84" s="35"/>
      <c r="D84" s="36" t="s">
        <v>9</v>
      </c>
      <c r="E84" s="52"/>
      <c r="F84" s="63"/>
      <c r="G84" s="63"/>
      <c r="H84" s="63"/>
      <c r="I84" s="63" t="s">
        <v>7</v>
      </c>
      <c r="J84" s="63"/>
      <c r="K84" s="63"/>
      <c r="L84" s="12"/>
      <c r="M84" s="51" t="s">
        <v>15</v>
      </c>
      <c r="N84" s="63" t="s">
        <v>132</v>
      </c>
      <c r="O84" s="12"/>
      <c r="P84" s="35" t="s">
        <v>9</v>
      </c>
      <c r="Q84" s="52"/>
      <c r="R84" s="35"/>
      <c r="S84" s="107"/>
      <c r="T84" s="35"/>
      <c r="U84" s="35"/>
      <c r="V84" s="35" t="s">
        <v>13</v>
      </c>
      <c r="W84" s="64" t="s">
        <v>17</v>
      </c>
      <c r="X84" s="52"/>
      <c r="Y84" s="108" t="s">
        <v>126</v>
      </c>
      <c r="Z84" s="108" t="s">
        <v>127</v>
      </c>
      <c r="AA84" s="109" t="s">
        <v>133</v>
      </c>
      <c r="AB84" s="42" t="s">
        <v>19</v>
      </c>
      <c r="AC84" s="65"/>
      <c r="AD84" s="52"/>
      <c r="AE84" s="110" t="s">
        <v>126</v>
      </c>
      <c r="AF84" s="111" t="s">
        <v>127</v>
      </c>
      <c r="AG84" s="43" t="s">
        <v>19</v>
      </c>
      <c r="AH84" s="44" t="s">
        <v>19</v>
      </c>
      <c r="AI84" s="66"/>
      <c r="AJ84" s="35" t="s">
        <v>24</v>
      </c>
      <c r="AK84" s="67" t="s">
        <v>24</v>
      </c>
      <c r="AL84" s="35" t="s">
        <v>24</v>
      </c>
      <c r="AM84" s="35" t="s">
        <v>24</v>
      </c>
      <c r="AN84" s="35" t="s">
        <v>24</v>
      </c>
      <c r="AO84" s="52"/>
      <c r="AP84" s="71" t="s">
        <v>36</v>
      </c>
      <c r="AQ84" s="69" t="s">
        <v>35</v>
      </c>
      <c r="AR84" s="70" t="s">
        <v>37</v>
      </c>
      <c r="AS84" s="52"/>
      <c r="AT84" s="112" t="s">
        <v>20</v>
      </c>
      <c r="AU84" s="64" t="s">
        <v>20</v>
      </c>
      <c r="AV84" s="35"/>
      <c r="AW84" s="35"/>
      <c r="AX84" s="52"/>
      <c r="AY84" s="72">
        <v>1</v>
      </c>
      <c r="AZ84" s="73">
        <v>0</v>
      </c>
      <c r="BA84" s="53" t="s">
        <v>31</v>
      </c>
    </row>
    <row r="85" spans="2:53" ht="16.5" thickBot="1">
      <c r="B85" s="13">
        <v>41320</v>
      </c>
      <c r="C85" s="11" t="s">
        <v>73</v>
      </c>
      <c r="D85" s="15">
        <v>7.5</v>
      </c>
      <c r="E85" s="2"/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f>SUM(F85:J85)</f>
        <v>0</v>
      </c>
      <c r="L85" s="4"/>
      <c r="M85" s="113">
        <v>4.5</v>
      </c>
      <c r="N85" s="15">
        <v>0</v>
      </c>
      <c r="O85" s="4"/>
      <c r="P85" s="114">
        <f>D85-(M85+N85)</f>
        <v>3</v>
      </c>
      <c r="Q85" s="4"/>
      <c r="R85" s="7" t="s">
        <v>159</v>
      </c>
      <c r="S85" s="115">
        <v>0.33100000000000002</v>
      </c>
      <c r="T85" s="115">
        <v>0.32900000000000001</v>
      </c>
      <c r="U85" s="115">
        <f>S85+T85</f>
        <v>0.66</v>
      </c>
      <c r="V85" s="116">
        <v>90</v>
      </c>
      <c r="W85" s="50">
        <f>P85*V85</f>
        <v>270</v>
      </c>
      <c r="X85" s="4"/>
      <c r="Y85" s="117">
        <v>192</v>
      </c>
      <c r="Z85" s="118">
        <v>192</v>
      </c>
      <c r="AA85" s="118">
        <v>0</v>
      </c>
      <c r="AB85" s="118">
        <v>0</v>
      </c>
      <c r="AC85" s="119">
        <v>192</v>
      </c>
      <c r="AD85" s="120">
        <v>185</v>
      </c>
      <c r="AE85" s="117">
        <v>45</v>
      </c>
      <c r="AF85" s="118">
        <v>45</v>
      </c>
      <c r="AG85" s="118">
        <v>0</v>
      </c>
      <c r="AH85" s="118">
        <v>45</v>
      </c>
      <c r="AI85" s="3"/>
      <c r="AJ85" s="29">
        <f>AC85*U85</f>
        <v>126.72</v>
      </c>
      <c r="AK85" s="121">
        <v>30</v>
      </c>
      <c r="AL85" s="15">
        <v>6.72</v>
      </c>
      <c r="AM85" s="15">
        <v>0</v>
      </c>
      <c r="AN85" s="121">
        <f>AK85+AM85</f>
        <v>30</v>
      </c>
      <c r="AO85" s="122"/>
      <c r="AP85" s="124">
        <v>675</v>
      </c>
      <c r="AQ85" s="125">
        <f>AJ85+AK85+AL85+AM85</f>
        <v>163.44</v>
      </c>
      <c r="AR85" s="125">
        <f>AP85-AQ85</f>
        <v>511.56</v>
      </c>
      <c r="AS85" s="3"/>
      <c r="AT85" s="29">
        <f>(AC85/W85)*100</f>
        <v>71.111111111111114</v>
      </c>
      <c r="AU85" s="15" t="s">
        <v>134</v>
      </c>
      <c r="AV85" s="50">
        <f>(AK85/(AJ85+AK85))*100</f>
        <v>19.142419601837673</v>
      </c>
      <c r="AW85" s="15">
        <f>(AN85/AJ85)*100</f>
        <v>23.674242424242426</v>
      </c>
      <c r="AX85" s="4"/>
      <c r="AY85" s="113" t="s">
        <v>52</v>
      </c>
      <c r="AZ85" s="15" t="s">
        <v>52</v>
      </c>
      <c r="BA85" s="15" t="s">
        <v>52</v>
      </c>
    </row>
    <row r="86" spans="2:53" ht="16.5" thickBot="1">
      <c r="B86" s="14" t="s">
        <v>136</v>
      </c>
      <c r="C86" s="12"/>
      <c r="D86" s="12"/>
      <c r="E86" s="2"/>
      <c r="F86" s="8"/>
      <c r="G86" s="8"/>
      <c r="H86" s="8"/>
      <c r="I86" s="8"/>
      <c r="J86" s="8"/>
      <c r="K86" s="8"/>
      <c r="L86" s="4"/>
      <c r="M86" s="127"/>
      <c r="N86" s="126"/>
      <c r="O86" s="4"/>
      <c r="P86" s="149">
        <f>(D85-(K85))-M85-N85</f>
        <v>3</v>
      </c>
      <c r="Q86" s="4"/>
      <c r="R86" s="127"/>
      <c r="S86" s="129"/>
      <c r="T86" s="129"/>
      <c r="U86" s="129"/>
      <c r="V86" s="130"/>
      <c r="W86" s="150">
        <f>P86*V85</f>
        <v>270</v>
      </c>
      <c r="X86" s="131"/>
      <c r="Y86" s="132"/>
      <c r="Z86" s="133"/>
      <c r="AA86" s="133"/>
      <c r="AB86" s="133"/>
      <c r="AC86" s="134"/>
      <c r="AD86" s="135"/>
      <c r="AE86" s="132"/>
      <c r="AF86" s="133"/>
      <c r="AG86" s="133"/>
      <c r="AH86" s="133"/>
      <c r="AI86" s="16"/>
      <c r="AJ86" s="136"/>
      <c r="AK86" s="137"/>
      <c r="AL86" s="130"/>
      <c r="AM86" s="130"/>
      <c r="AN86" s="130"/>
      <c r="AO86" s="131"/>
      <c r="AP86" s="140"/>
      <c r="AQ86" s="137"/>
      <c r="AR86" s="137"/>
      <c r="AS86" s="16"/>
      <c r="AT86" s="151">
        <f>(AC85/W86)*100</f>
        <v>71.111111111111114</v>
      </c>
      <c r="AU86" s="130"/>
      <c r="AV86" s="130"/>
      <c r="AW86" s="130"/>
      <c r="AX86" s="131"/>
      <c r="AY86" s="127"/>
      <c r="AZ86" s="126"/>
      <c r="BA86" s="126"/>
    </row>
    <row r="87" spans="2:53" ht="15.75" thickBot="1"/>
    <row r="88" spans="2:53" ht="16.5" thickBot="1">
      <c r="B88" s="13">
        <v>41321</v>
      </c>
      <c r="C88" s="11" t="s">
        <v>0</v>
      </c>
      <c r="D88" s="15">
        <v>8</v>
      </c>
      <c r="E88" s="2"/>
      <c r="F88" s="7">
        <v>1</v>
      </c>
      <c r="G88" s="7">
        <v>0</v>
      </c>
      <c r="H88" s="7">
        <v>0</v>
      </c>
      <c r="I88" s="7">
        <v>0</v>
      </c>
      <c r="J88" s="7">
        <v>0</v>
      </c>
      <c r="K88" s="7">
        <f>SUM(F88:J88)</f>
        <v>1</v>
      </c>
      <c r="L88" s="4"/>
      <c r="M88" s="113">
        <v>0</v>
      </c>
      <c r="N88" s="15">
        <v>0</v>
      </c>
      <c r="O88" s="4"/>
      <c r="P88" s="114">
        <f>D88-(M88+N88)</f>
        <v>8</v>
      </c>
      <c r="Q88" s="4"/>
      <c r="R88" s="7" t="s">
        <v>159</v>
      </c>
      <c r="S88" s="115">
        <v>0.33100000000000002</v>
      </c>
      <c r="T88" s="115">
        <v>0.33500000000000002</v>
      </c>
      <c r="U88" s="115">
        <f>S88+T88</f>
        <v>0.66600000000000004</v>
      </c>
      <c r="V88" s="116">
        <v>90</v>
      </c>
      <c r="W88" s="50">
        <f>P88*V88</f>
        <v>720</v>
      </c>
      <c r="X88" s="4"/>
      <c r="Y88" s="117">
        <v>337</v>
      </c>
      <c r="Z88" s="118">
        <v>337</v>
      </c>
      <c r="AA88" s="118">
        <v>0</v>
      </c>
      <c r="AB88" s="118">
        <v>0</v>
      </c>
      <c r="AC88" s="119">
        <v>337</v>
      </c>
      <c r="AD88" s="120">
        <v>185</v>
      </c>
      <c r="AE88" s="117">
        <v>33</v>
      </c>
      <c r="AF88" s="118">
        <v>33</v>
      </c>
      <c r="AG88" s="118">
        <v>0</v>
      </c>
      <c r="AH88" s="118">
        <v>33</v>
      </c>
      <c r="AI88" s="3"/>
      <c r="AJ88" s="29">
        <f>AC88*U88</f>
        <v>224.44200000000001</v>
      </c>
      <c r="AK88" s="121">
        <v>22</v>
      </c>
      <c r="AL88" s="15">
        <v>11.7</v>
      </c>
      <c r="AM88" s="15">
        <v>3</v>
      </c>
      <c r="AN88" s="121">
        <f>AK88+AM88</f>
        <v>25</v>
      </c>
      <c r="AO88" s="122"/>
      <c r="AP88" s="124">
        <f>AR85</f>
        <v>511.56</v>
      </c>
      <c r="AQ88" s="125">
        <f>AJ88+AK88+AL88+AM88</f>
        <v>261.142</v>
      </c>
      <c r="AR88" s="125">
        <f>AP88-AQ88</f>
        <v>250.41800000000001</v>
      </c>
      <c r="AS88" s="3"/>
      <c r="AT88" s="29">
        <f>(AC88/W88)*100</f>
        <v>46.805555555555557</v>
      </c>
      <c r="AU88" s="15" t="s">
        <v>134</v>
      </c>
      <c r="AV88" s="50">
        <f>(AK88/(AJ88+AK88))*100</f>
        <v>8.9270497723602311</v>
      </c>
      <c r="AW88" s="15">
        <f>(AN88/AJ88)*100</f>
        <v>11.138735174343482</v>
      </c>
      <c r="AX88" s="4"/>
      <c r="AY88" s="113" t="s">
        <v>52</v>
      </c>
      <c r="AZ88" s="15" t="s">
        <v>52</v>
      </c>
      <c r="BA88" s="15" t="s">
        <v>52</v>
      </c>
    </row>
    <row r="89" spans="2:53" ht="16.5" thickBot="1">
      <c r="B89" s="14" t="s">
        <v>155</v>
      </c>
      <c r="C89" s="12"/>
      <c r="D89" s="12"/>
      <c r="E89" s="2"/>
      <c r="F89" s="8"/>
      <c r="G89" s="8"/>
      <c r="H89" s="8"/>
      <c r="I89" s="8"/>
      <c r="J89" s="8"/>
      <c r="K89" s="8"/>
      <c r="L89" s="4"/>
      <c r="M89" s="127"/>
      <c r="N89" s="126"/>
      <c r="O89" s="4"/>
      <c r="P89" s="149">
        <f>(D88-(K88))-M88-N88</f>
        <v>7</v>
      </c>
      <c r="Q89" s="4"/>
      <c r="R89" s="127"/>
      <c r="S89" s="129"/>
      <c r="T89" s="129"/>
      <c r="U89" s="129"/>
      <c r="V89" s="130"/>
      <c r="W89" s="150">
        <f>P89*V88</f>
        <v>630</v>
      </c>
      <c r="X89" s="131"/>
      <c r="Y89" s="132"/>
      <c r="Z89" s="133"/>
      <c r="AA89" s="133"/>
      <c r="AB89" s="133"/>
      <c r="AC89" s="134"/>
      <c r="AD89" s="135"/>
      <c r="AE89" s="132"/>
      <c r="AF89" s="133"/>
      <c r="AG89" s="133"/>
      <c r="AH89" s="133"/>
      <c r="AI89" s="16"/>
      <c r="AJ89" s="136"/>
      <c r="AK89" s="137"/>
      <c r="AL89" s="130"/>
      <c r="AM89" s="130"/>
      <c r="AN89" s="130"/>
      <c r="AO89" s="131"/>
      <c r="AP89" s="140"/>
      <c r="AQ89" s="137"/>
      <c r="AR89" s="137"/>
      <c r="AS89" s="16"/>
      <c r="AT89" s="151">
        <f>(AC88/W89)*100</f>
        <v>53.492063492063494</v>
      </c>
      <c r="AU89" s="130"/>
      <c r="AV89" s="130"/>
      <c r="AW89" s="130"/>
      <c r="AX89" s="131"/>
      <c r="AY89" s="127"/>
      <c r="AZ89" s="126"/>
      <c r="BA89" s="126"/>
    </row>
    <row r="90" spans="2:53" ht="15.75" thickBot="1"/>
    <row r="91" spans="2:53" ht="16.5" thickBot="1">
      <c r="B91" s="13">
        <v>41321</v>
      </c>
      <c r="C91" s="11" t="s">
        <v>73</v>
      </c>
      <c r="D91" s="15">
        <v>7.5</v>
      </c>
      <c r="E91" s="2"/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f>SUM(F91:J91)</f>
        <v>0</v>
      </c>
      <c r="L91" s="4"/>
      <c r="M91" s="113">
        <v>4.5</v>
      </c>
      <c r="N91" s="15">
        <v>0</v>
      </c>
      <c r="O91" s="4"/>
      <c r="P91" s="114">
        <f>D91-(M91+N91)</f>
        <v>3</v>
      </c>
      <c r="Q91" s="4"/>
      <c r="R91" s="7" t="s">
        <v>159</v>
      </c>
      <c r="S91" s="115">
        <v>0.33100000000000002</v>
      </c>
      <c r="T91" s="115">
        <v>0.32900000000000001</v>
      </c>
      <c r="U91" s="115">
        <f>S91+T91</f>
        <v>0.66</v>
      </c>
      <c r="V91" s="116">
        <v>90</v>
      </c>
      <c r="W91" s="50">
        <f>P91*V91</f>
        <v>270</v>
      </c>
      <c r="X91" s="4"/>
      <c r="Y91" s="117">
        <v>180</v>
      </c>
      <c r="Z91" s="118">
        <v>180</v>
      </c>
      <c r="AA91" s="118">
        <v>0</v>
      </c>
      <c r="AB91" s="118">
        <v>0</v>
      </c>
      <c r="AC91" s="119">
        <v>180</v>
      </c>
      <c r="AD91" s="120">
        <v>185</v>
      </c>
      <c r="AE91" s="117">
        <v>0</v>
      </c>
      <c r="AF91" s="118">
        <v>0</v>
      </c>
      <c r="AG91" s="118">
        <v>0</v>
      </c>
      <c r="AH91" s="118">
        <v>0</v>
      </c>
      <c r="AI91" s="3"/>
      <c r="AJ91" s="29">
        <f>AC91*U91</f>
        <v>118.80000000000001</v>
      </c>
      <c r="AK91" s="121">
        <v>0</v>
      </c>
      <c r="AL91" s="15">
        <v>6.3</v>
      </c>
      <c r="AM91" s="15">
        <v>0</v>
      </c>
      <c r="AN91" s="121">
        <f>AK91+AM91</f>
        <v>0</v>
      </c>
      <c r="AO91" s="122"/>
      <c r="AP91" s="124">
        <f>AR88</f>
        <v>250.41800000000001</v>
      </c>
      <c r="AQ91" s="125">
        <f>AJ91+AK91+AL91+AM91</f>
        <v>125.10000000000001</v>
      </c>
      <c r="AR91" s="125">
        <f>AP91-AQ91</f>
        <v>125.318</v>
      </c>
      <c r="AS91" s="3"/>
      <c r="AT91" s="29">
        <f>(AC91/W91)*100</f>
        <v>66.666666666666657</v>
      </c>
      <c r="AU91" s="15" t="s">
        <v>134</v>
      </c>
      <c r="AV91" s="50">
        <f>(AK91/(AJ91+AK91))*100</f>
        <v>0</v>
      </c>
      <c r="AW91" s="15">
        <f>(AN91/AJ91)*100</f>
        <v>0</v>
      </c>
      <c r="AX91" s="4"/>
      <c r="AY91" s="113" t="s">
        <v>52</v>
      </c>
      <c r="AZ91" s="15" t="s">
        <v>52</v>
      </c>
      <c r="BA91" s="15" t="s">
        <v>52</v>
      </c>
    </row>
    <row r="92" spans="2:53" ht="16.5" thickBot="1">
      <c r="B92" s="14" t="s">
        <v>136</v>
      </c>
      <c r="C92" s="12"/>
      <c r="D92" s="12"/>
      <c r="E92" s="2"/>
      <c r="F92" s="8"/>
      <c r="G92" s="8"/>
      <c r="H92" s="8"/>
      <c r="I92" s="8"/>
      <c r="J92" s="8"/>
      <c r="K92" s="8"/>
      <c r="L92" s="4"/>
      <c r="M92" s="127"/>
      <c r="N92" s="126"/>
      <c r="O92" s="4"/>
      <c r="P92" s="149">
        <f>(D91-(K91))-M91-N91</f>
        <v>3</v>
      </c>
      <c r="Q92" s="4"/>
      <c r="R92" s="127"/>
      <c r="S92" s="129"/>
      <c r="T92" s="129"/>
      <c r="U92" s="129"/>
      <c r="V92" s="130"/>
      <c r="W92" s="150">
        <f>P92*V91</f>
        <v>270</v>
      </c>
      <c r="X92" s="131"/>
      <c r="Y92" s="132"/>
      <c r="Z92" s="133"/>
      <c r="AA92" s="133"/>
      <c r="AB92" s="133"/>
      <c r="AC92" s="134"/>
      <c r="AD92" s="135"/>
      <c r="AE92" s="132"/>
      <c r="AF92" s="133"/>
      <c r="AG92" s="133"/>
      <c r="AH92" s="133"/>
      <c r="AI92" s="16"/>
      <c r="AJ92" s="136"/>
      <c r="AK92" s="137"/>
      <c r="AL92" s="130"/>
      <c r="AM92" s="130"/>
      <c r="AN92" s="130"/>
      <c r="AO92" s="131"/>
      <c r="AP92" s="140"/>
      <c r="AQ92" s="137"/>
      <c r="AR92" s="137"/>
      <c r="AS92" s="16"/>
      <c r="AT92" s="151">
        <f>(AC91/W92)*100</f>
        <v>66.666666666666657</v>
      </c>
      <c r="AU92" s="130"/>
      <c r="AV92" s="130"/>
      <c r="AW92" s="130"/>
      <c r="AX92" s="131"/>
      <c r="AY92" s="127"/>
      <c r="AZ92" s="126"/>
      <c r="BA92" s="126"/>
    </row>
    <row r="93" spans="2:53" ht="15.75" thickBot="1"/>
    <row r="94" spans="2:53" ht="16.5" customHeight="1">
      <c r="B94" s="29" t="s">
        <v>32</v>
      </c>
      <c r="C94" s="30" t="s">
        <v>1</v>
      </c>
      <c r="D94" s="31" t="s">
        <v>1</v>
      </c>
      <c r="E94" s="54"/>
      <c r="F94" s="609" t="s">
        <v>12</v>
      </c>
      <c r="G94" s="610"/>
      <c r="H94" s="610"/>
      <c r="I94" s="610"/>
      <c r="J94" s="610"/>
      <c r="K94" s="611"/>
      <c r="L94" s="15"/>
      <c r="M94" s="612" t="s">
        <v>33</v>
      </c>
      <c r="N94" s="613"/>
      <c r="O94" s="15"/>
      <c r="P94" s="50" t="s">
        <v>10</v>
      </c>
      <c r="Q94" s="54"/>
      <c r="R94" s="50" t="s">
        <v>122</v>
      </c>
      <c r="S94" s="609" t="s">
        <v>123</v>
      </c>
      <c r="T94" s="610"/>
      <c r="U94" s="611"/>
      <c r="V94" s="50" t="s">
        <v>29</v>
      </c>
      <c r="W94" s="55" t="s">
        <v>14</v>
      </c>
      <c r="X94" s="54" t="s">
        <v>9</v>
      </c>
      <c r="Y94" s="629" t="s">
        <v>124</v>
      </c>
      <c r="Z94" s="630"/>
      <c r="AA94" s="630"/>
      <c r="AB94" s="636"/>
      <c r="AC94" s="100" t="s">
        <v>14</v>
      </c>
      <c r="AD94" s="56"/>
      <c r="AE94" s="631" t="s">
        <v>41</v>
      </c>
      <c r="AF94" s="632"/>
      <c r="AG94" s="637"/>
      <c r="AH94" s="101" t="s">
        <v>43</v>
      </c>
      <c r="AI94" s="54"/>
      <c r="AJ94" s="57" t="s">
        <v>38</v>
      </c>
      <c r="AK94" s="58"/>
      <c r="AL94" s="59"/>
      <c r="AM94" s="60"/>
      <c r="AN94" s="50" t="s">
        <v>11</v>
      </c>
      <c r="AO94" s="54"/>
      <c r="AP94" s="614" t="s">
        <v>39</v>
      </c>
      <c r="AQ94" s="615"/>
      <c r="AR94" s="616"/>
      <c r="AS94" s="54"/>
      <c r="AT94" s="102" t="s">
        <v>22</v>
      </c>
      <c r="AU94" s="55" t="s">
        <v>22</v>
      </c>
      <c r="AV94" s="50" t="s">
        <v>20</v>
      </c>
      <c r="AW94" s="50" t="s">
        <v>20</v>
      </c>
      <c r="AX94" s="54"/>
      <c r="AY94" s="15" t="s">
        <v>22</v>
      </c>
      <c r="AZ94" s="15" t="s">
        <v>9</v>
      </c>
      <c r="BA94" s="61" t="s">
        <v>9</v>
      </c>
    </row>
    <row r="95" spans="2:53" ht="16.5" customHeight="1" thickBot="1">
      <c r="B95" s="32" t="s">
        <v>9</v>
      </c>
      <c r="C95" s="25" t="s">
        <v>9</v>
      </c>
      <c r="D95" s="33" t="s">
        <v>10</v>
      </c>
      <c r="E95" s="3"/>
      <c r="F95" s="37" t="s">
        <v>3</v>
      </c>
      <c r="G95" s="37" t="s">
        <v>4</v>
      </c>
      <c r="H95" s="37" t="s">
        <v>5</v>
      </c>
      <c r="I95" s="37" t="s">
        <v>6</v>
      </c>
      <c r="J95" s="37" t="s">
        <v>8</v>
      </c>
      <c r="K95" s="37" t="s">
        <v>11</v>
      </c>
      <c r="L95" s="2"/>
      <c r="M95" s="38" t="s">
        <v>10</v>
      </c>
      <c r="N95" s="39" t="s">
        <v>116</v>
      </c>
      <c r="O95" s="1"/>
      <c r="P95" s="25" t="s">
        <v>2</v>
      </c>
      <c r="Q95" s="3"/>
      <c r="R95" s="25" t="s">
        <v>125</v>
      </c>
      <c r="S95" s="28" t="s">
        <v>126</v>
      </c>
      <c r="T95" s="25" t="s">
        <v>127</v>
      </c>
      <c r="U95" s="25" t="s">
        <v>34</v>
      </c>
      <c r="V95" s="25" t="s">
        <v>46</v>
      </c>
      <c r="W95" s="41" t="s">
        <v>16</v>
      </c>
      <c r="X95" s="3" t="s">
        <v>9</v>
      </c>
      <c r="Y95" s="633" t="s">
        <v>128</v>
      </c>
      <c r="Z95" s="626"/>
      <c r="AA95" s="626"/>
      <c r="AB95" s="634"/>
      <c r="AC95" s="103" t="s">
        <v>11</v>
      </c>
      <c r="AD95" s="6"/>
      <c r="AE95" s="627" t="s">
        <v>42</v>
      </c>
      <c r="AF95" s="628"/>
      <c r="AG95" s="635"/>
      <c r="AH95" s="104" t="s">
        <v>129</v>
      </c>
      <c r="AI95" s="3"/>
      <c r="AJ95" s="24" t="s">
        <v>23</v>
      </c>
      <c r="AK95" s="46" t="s">
        <v>18</v>
      </c>
      <c r="AL95" s="24" t="s">
        <v>25</v>
      </c>
      <c r="AM95" s="24" t="s">
        <v>26</v>
      </c>
      <c r="AN95" s="25" t="s">
        <v>30</v>
      </c>
      <c r="AO95" s="16"/>
      <c r="AP95" s="26" t="s">
        <v>130</v>
      </c>
      <c r="AQ95" s="105" t="s">
        <v>164</v>
      </c>
      <c r="AR95" s="28"/>
      <c r="AS95" s="3"/>
      <c r="AT95" s="106" t="s">
        <v>14</v>
      </c>
      <c r="AU95" s="41" t="s">
        <v>14</v>
      </c>
      <c r="AV95" s="25" t="s">
        <v>27</v>
      </c>
      <c r="AW95" s="25" t="s">
        <v>28</v>
      </c>
      <c r="AX95" s="3"/>
      <c r="AY95" s="2" t="s">
        <v>14</v>
      </c>
      <c r="AZ95" s="2" t="s">
        <v>27</v>
      </c>
      <c r="BA95" s="62" t="s">
        <v>28</v>
      </c>
    </row>
    <row r="96" spans="2:53" ht="15.75" thickBot="1">
      <c r="B96" s="34"/>
      <c r="C96" s="35"/>
      <c r="D96" s="36" t="s">
        <v>9</v>
      </c>
      <c r="E96" s="52"/>
      <c r="F96" s="63"/>
      <c r="G96" s="63"/>
      <c r="H96" s="63"/>
      <c r="I96" s="63" t="s">
        <v>7</v>
      </c>
      <c r="J96" s="63"/>
      <c r="K96" s="63"/>
      <c r="L96" s="12"/>
      <c r="M96" s="51" t="s">
        <v>15</v>
      </c>
      <c r="N96" s="63" t="s">
        <v>132</v>
      </c>
      <c r="O96" s="12"/>
      <c r="P96" s="35" t="s">
        <v>9</v>
      </c>
      <c r="Q96" s="52"/>
      <c r="R96" s="35"/>
      <c r="S96" s="107"/>
      <c r="T96" s="35"/>
      <c r="U96" s="35"/>
      <c r="V96" s="35" t="s">
        <v>13</v>
      </c>
      <c r="W96" s="64" t="s">
        <v>17</v>
      </c>
      <c r="X96" s="52"/>
      <c r="Y96" s="108" t="s">
        <v>126</v>
      </c>
      <c r="Z96" s="108" t="s">
        <v>127</v>
      </c>
      <c r="AA96" s="109" t="s">
        <v>133</v>
      </c>
      <c r="AB96" s="42" t="s">
        <v>19</v>
      </c>
      <c r="AC96" s="65"/>
      <c r="AD96" s="52"/>
      <c r="AE96" s="110" t="s">
        <v>126</v>
      </c>
      <c r="AF96" s="111" t="s">
        <v>127</v>
      </c>
      <c r="AG96" s="43" t="s">
        <v>19</v>
      </c>
      <c r="AH96" s="44" t="s">
        <v>19</v>
      </c>
      <c r="AI96" s="66"/>
      <c r="AJ96" s="35" t="s">
        <v>24</v>
      </c>
      <c r="AK96" s="67" t="s">
        <v>24</v>
      </c>
      <c r="AL96" s="35" t="s">
        <v>24</v>
      </c>
      <c r="AM96" s="35" t="s">
        <v>24</v>
      </c>
      <c r="AN96" s="35" t="s">
        <v>24</v>
      </c>
      <c r="AO96" s="52"/>
      <c r="AP96" s="71" t="s">
        <v>36</v>
      </c>
      <c r="AQ96" s="69" t="s">
        <v>35</v>
      </c>
      <c r="AR96" s="70" t="s">
        <v>37</v>
      </c>
      <c r="AS96" s="52"/>
      <c r="AT96" s="112" t="s">
        <v>20</v>
      </c>
      <c r="AU96" s="64" t="s">
        <v>20</v>
      </c>
      <c r="AV96" s="35"/>
      <c r="AW96" s="35"/>
      <c r="AX96" s="52"/>
      <c r="AY96" s="72">
        <v>1</v>
      </c>
      <c r="AZ96" s="73">
        <v>0</v>
      </c>
      <c r="BA96" s="53" t="s">
        <v>31</v>
      </c>
    </row>
    <row r="97" spans="2:53" ht="16.5" thickBot="1">
      <c r="B97" s="13">
        <v>41325</v>
      </c>
      <c r="C97" s="11" t="s">
        <v>0</v>
      </c>
      <c r="D97" s="15">
        <v>8</v>
      </c>
      <c r="E97" s="2"/>
      <c r="F97" s="7">
        <v>3</v>
      </c>
      <c r="G97" s="7">
        <v>0</v>
      </c>
      <c r="H97" s="7">
        <v>0</v>
      </c>
      <c r="I97" s="7">
        <v>0</v>
      </c>
      <c r="J97" s="7">
        <v>0</v>
      </c>
      <c r="K97" s="7">
        <f>SUM(F97:J97)</f>
        <v>3</v>
      </c>
      <c r="L97" s="4"/>
      <c r="M97" s="113">
        <v>0</v>
      </c>
      <c r="N97" s="15">
        <v>0</v>
      </c>
      <c r="O97" s="4"/>
      <c r="P97" s="114">
        <f>D97-(M97+N97)</f>
        <v>8</v>
      </c>
      <c r="Q97" s="4"/>
      <c r="R97" s="7" t="s">
        <v>159</v>
      </c>
      <c r="S97" s="115">
        <v>0.33100000000000002</v>
      </c>
      <c r="T97" s="115">
        <v>0.33500000000000002</v>
      </c>
      <c r="U97" s="115">
        <f>S97+T97</f>
        <v>0.66600000000000004</v>
      </c>
      <c r="V97" s="116">
        <v>90</v>
      </c>
      <c r="W97" s="50">
        <f>P97*V97</f>
        <v>720</v>
      </c>
      <c r="X97" s="4"/>
      <c r="Y97" s="117">
        <v>350</v>
      </c>
      <c r="Z97" s="118">
        <v>350</v>
      </c>
      <c r="AA97" s="118">
        <v>0</v>
      </c>
      <c r="AB97" s="118">
        <v>0</v>
      </c>
      <c r="AC97" s="119">
        <v>350</v>
      </c>
      <c r="AD97" s="120">
        <v>185</v>
      </c>
      <c r="AE97" s="117">
        <v>90</v>
      </c>
      <c r="AF97" s="118">
        <v>90</v>
      </c>
      <c r="AG97" s="118">
        <v>0</v>
      </c>
      <c r="AH97" s="118">
        <v>90</v>
      </c>
      <c r="AI97" s="3"/>
      <c r="AJ97" s="29">
        <f>AC97*U97</f>
        <v>233.10000000000002</v>
      </c>
      <c r="AK97" s="121">
        <v>60</v>
      </c>
      <c r="AL97" s="15">
        <v>12.25</v>
      </c>
      <c r="AM97" s="15">
        <v>0</v>
      </c>
      <c r="AN97" s="121">
        <f>AK97+AM97</f>
        <v>60</v>
      </c>
      <c r="AO97" s="122"/>
      <c r="AP97" s="124">
        <v>684</v>
      </c>
      <c r="AQ97" s="125">
        <f>AJ97+AK97+AL97+AM97</f>
        <v>305.35000000000002</v>
      </c>
      <c r="AR97" s="125">
        <f>AP97-AQ97</f>
        <v>378.65</v>
      </c>
      <c r="AS97" s="3"/>
      <c r="AT97" s="29">
        <f>(AC97/W97)*100</f>
        <v>48.611111111111107</v>
      </c>
      <c r="AU97" s="15" t="s">
        <v>134</v>
      </c>
      <c r="AV97" s="50">
        <f>(AK97/(AJ97+AK97))*100</f>
        <v>20.470829068577277</v>
      </c>
      <c r="AW97" s="15">
        <f>(AN97/AJ97)*100</f>
        <v>25.740025740025736</v>
      </c>
      <c r="AX97" s="4"/>
      <c r="AY97" s="113" t="s">
        <v>52</v>
      </c>
      <c r="AZ97" s="15" t="s">
        <v>52</v>
      </c>
      <c r="BA97" s="15" t="s">
        <v>52</v>
      </c>
    </row>
    <row r="98" spans="2:53" ht="16.5" thickBot="1">
      <c r="B98" s="14" t="s">
        <v>136</v>
      </c>
      <c r="C98" s="12"/>
      <c r="D98" s="12"/>
      <c r="E98" s="2"/>
      <c r="F98" s="8"/>
      <c r="G98" s="8"/>
      <c r="H98" s="8"/>
      <c r="I98" s="8"/>
      <c r="J98" s="8"/>
      <c r="K98" s="8"/>
      <c r="L98" s="4"/>
      <c r="M98" s="127"/>
      <c r="N98" s="126"/>
      <c r="O98" s="4"/>
      <c r="P98" s="149">
        <f>(D97-(K97))-M97-N97</f>
        <v>5</v>
      </c>
      <c r="Q98" s="4"/>
      <c r="R98" s="127"/>
      <c r="S98" s="129"/>
      <c r="T98" s="129"/>
      <c r="U98" s="129"/>
      <c r="V98" s="130"/>
      <c r="W98" s="150">
        <f>P98*V97</f>
        <v>450</v>
      </c>
      <c r="X98" s="131"/>
      <c r="Y98" s="132"/>
      <c r="Z98" s="133"/>
      <c r="AA98" s="133"/>
      <c r="AB98" s="133"/>
      <c r="AC98" s="134"/>
      <c r="AD98" s="135"/>
      <c r="AE98" s="132"/>
      <c r="AF98" s="133"/>
      <c r="AG98" s="133"/>
      <c r="AH98" s="133"/>
      <c r="AI98" s="16"/>
      <c r="AJ98" s="136"/>
      <c r="AK98" s="137"/>
      <c r="AL98" s="130"/>
      <c r="AM98" s="130"/>
      <c r="AN98" s="130"/>
      <c r="AO98" s="131"/>
      <c r="AP98" s="140"/>
      <c r="AQ98" s="137"/>
      <c r="AR98" s="137"/>
      <c r="AS98" s="16"/>
      <c r="AT98" s="151">
        <f>(AC97/W98)*100</f>
        <v>77.777777777777786</v>
      </c>
      <c r="AU98" s="130"/>
      <c r="AV98" s="130"/>
      <c r="AW98" s="130"/>
      <c r="AX98" s="131"/>
      <c r="AY98" s="127"/>
      <c r="AZ98" s="126"/>
      <c r="BA98" s="126"/>
    </row>
    <row r="99" spans="2:53" ht="15.75" thickBot="1"/>
    <row r="100" spans="2:53" ht="16.5" thickBot="1">
      <c r="B100" s="13">
        <v>41325</v>
      </c>
      <c r="C100" s="11" t="s">
        <v>73</v>
      </c>
      <c r="D100" s="15">
        <v>7.5</v>
      </c>
      <c r="E100" s="2"/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f>SUM(F100:J100)</f>
        <v>0</v>
      </c>
      <c r="L100" s="4"/>
      <c r="M100" s="113">
        <v>4.5</v>
      </c>
      <c r="N100" s="15">
        <v>0</v>
      </c>
      <c r="O100" s="4"/>
      <c r="P100" s="114">
        <f>D100-(M100+N100)</f>
        <v>3</v>
      </c>
      <c r="Q100" s="4"/>
      <c r="R100" s="7" t="s">
        <v>159</v>
      </c>
      <c r="S100" s="115">
        <v>0.33100000000000002</v>
      </c>
      <c r="T100" s="115">
        <v>0.32900000000000001</v>
      </c>
      <c r="U100" s="115">
        <f>S100+T100</f>
        <v>0.66</v>
      </c>
      <c r="V100" s="116">
        <v>90</v>
      </c>
      <c r="W100" s="50">
        <f>P100*V100</f>
        <v>270</v>
      </c>
      <c r="X100" s="4"/>
      <c r="Y100" s="117">
        <v>135</v>
      </c>
      <c r="Z100" s="118">
        <v>135</v>
      </c>
      <c r="AA100" s="118">
        <v>0</v>
      </c>
      <c r="AB100" s="118">
        <v>0</v>
      </c>
      <c r="AC100" s="119">
        <v>135</v>
      </c>
      <c r="AD100" s="120">
        <v>185</v>
      </c>
      <c r="AE100" s="117">
        <v>0</v>
      </c>
      <c r="AF100" s="118">
        <v>0</v>
      </c>
      <c r="AG100" s="118">
        <v>0</v>
      </c>
      <c r="AH100" s="118">
        <v>0</v>
      </c>
      <c r="AI100" s="3"/>
      <c r="AJ100" s="29">
        <f>AC100*U100</f>
        <v>89.100000000000009</v>
      </c>
      <c r="AK100" s="121">
        <v>0</v>
      </c>
      <c r="AL100" s="15">
        <v>6.3</v>
      </c>
      <c r="AM100" s="15">
        <v>0</v>
      </c>
      <c r="AN100" s="121">
        <f>AK100+AM100</f>
        <v>0</v>
      </c>
      <c r="AO100" s="122"/>
      <c r="AP100" s="124">
        <f>AR97</f>
        <v>378.65</v>
      </c>
      <c r="AQ100" s="125">
        <f>AJ100+AK100+AL100+AM100</f>
        <v>95.4</v>
      </c>
      <c r="AR100" s="125">
        <f>AP100-AQ100</f>
        <v>283.25</v>
      </c>
      <c r="AS100" s="3"/>
      <c r="AT100" s="29">
        <f>(AC100/W100)*100</f>
        <v>50</v>
      </c>
      <c r="AU100" s="15" t="s">
        <v>134</v>
      </c>
      <c r="AV100" s="50">
        <f>(AK100/(AJ100+AK100))*100</f>
        <v>0</v>
      </c>
      <c r="AW100" s="15">
        <f>(AN100/AJ100)*100</f>
        <v>0</v>
      </c>
      <c r="AX100" s="4"/>
      <c r="AY100" s="113" t="s">
        <v>52</v>
      </c>
      <c r="AZ100" s="15" t="s">
        <v>52</v>
      </c>
      <c r="BA100" s="15" t="s">
        <v>52</v>
      </c>
    </row>
    <row r="101" spans="2:53" ht="16.5" thickBot="1">
      <c r="B101" s="14" t="s">
        <v>155</v>
      </c>
      <c r="C101" s="12"/>
      <c r="D101" s="12"/>
      <c r="E101" s="2"/>
      <c r="F101" s="8"/>
      <c r="G101" s="8"/>
      <c r="H101" s="8"/>
      <c r="I101" s="8"/>
      <c r="J101" s="8"/>
      <c r="K101" s="8"/>
      <c r="L101" s="4"/>
      <c r="M101" s="127"/>
      <c r="N101" s="126"/>
      <c r="O101" s="4"/>
      <c r="P101" s="149">
        <f>(D100-(K100))-M100-N100</f>
        <v>3</v>
      </c>
      <c r="Q101" s="4"/>
      <c r="R101" s="127"/>
      <c r="S101" s="129"/>
      <c r="T101" s="129"/>
      <c r="U101" s="129"/>
      <c r="V101" s="130"/>
      <c r="W101" s="150">
        <f>P101*V100</f>
        <v>270</v>
      </c>
      <c r="X101" s="131"/>
      <c r="Y101" s="132"/>
      <c r="Z101" s="133"/>
      <c r="AA101" s="133"/>
      <c r="AB101" s="133"/>
      <c r="AC101" s="134"/>
      <c r="AD101" s="135"/>
      <c r="AE101" s="132"/>
      <c r="AF101" s="133"/>
      <c r="AG101" s="133"/>
      <c r="AH101" s="133"/>
      <c r="AI101" s="16"/>
      <c r="AJ101" s="136"/>
      <c r="AK101" s="137"/>
      <c r="AL101" s="130"/>
      <c r="AM101" s="130"/>
      <c r="AN101" s="130"/>
      <c r="AO101" s="131"/>
      <c r="AP101" s="140"/>
      <c r="AQ101" s="137"/>
      <c r="AR101" s="137"/>
      <c r="AS101" s="16"/>
      <c r="AT101" s="151">
        <f>(AC100/W101)*100</f>
        <v>50</v>
      </c>
      <c r="AU101" s="130"/>
      <c r="AV101" s="130"/>
      <c r="AW101" s="130"/>
      <c r="AX101" s="131"/>
      <c r="AY101" s="127"/>
      <c r="AZ101" s="126"/>
      <c r="BA101" s="126"/>
    </row>
    <row r="102" spans="2:53" ht="15.75" thickBot="1"/>
    <row r="103" spans="2:53" ht="16.5" thickBot="1">
      <c r="B103" s="13">
        <v>41326</v>
      </c>
      <c r="C103" s="11" t="s">
        <v>0</v>
      </c>
      <c r="D103" s="15">
        <v>8</v>
      </c>
      <c r="E103" s="2"/>
      <c r="F103" s="7">
        <v>2</v>
      </c>
      <c r="G103" s="7">
        <v>0</v>
      </c>
      <c r="H103" s="7">
        <v>0</v>
      </c>
      <c r="I103" s="7">
        <v>0</v>
      </c>
      <c r="J103" s="7">
        <v>0</v>
      </c>
      <c r="K103" s="7">
        <f>SUM(F103:J103)</f>
        <v>2</v>
      </c>
      <c r="L103" s="4"/>
      <c r="M103" s="113">
        <v>0</v>
      </c>
      <c r="N103" s="15">
        <v>0</v>
      </c>
      <c r="O103" s="4"/>
      <c r="P103" s="114">
        <f>D103-(M103+N103)</f>
        <v>8</v>
      </c>
      <c r="Q103" s="4"/>
      <c r="R103" s="7" t="s">
        <v>159</v>
      </c>
      <c r="S103" s="115">
        <v>0.32800000000000001</v>
      </c>
      <c r="T103" s="115">
        <v>0.33</v>
      </c>
      <c r="U103" s="115">
        <f>S103+T103</f>
        <v>0.65800000000000003</v>
      </c>
      <c r="V103" s="116">
        <v>90</v>
      </c>
      <c r="W103" s="50">
        <f>P103*V103</f>
        <v>720</v>
      </c>
      <c r="X103" s="4"/>
      <c r="Y103" s="117">
        <v>295</v>
      </c>
      <c r="Z103" s="118">
        <v>295</v>
      </c>
      <c r="AA103" s="118">
        <v>0</v>
      </c>
      <c r="AB103" s="118">
        <v>0</v>
      </c>
      <c r="AC103" s="119">
        <v>295</v>
      </c>
      <c r="AD103" s="120">
        <v>185</v>
      </c>
      <c r="AE103" s="117">
        <v>160</v>
      </c>
      <c r="AF103" s="118">
        <v>160</v>
      </c>
      <c r="AG103" s="118">
        <v>0</v>
      </c>
      <c r="AH103" s="118">
        <v>160</v>
      </c>
      <c r="AI103" s="3"/>
      <c r="AJ103" s="29">
        <f>AC103*U103</f>
        <v>194.11</v>
      </c>
      <c r="AK103" s="121">
        <v>100</v>
      </c>
      <c r="AL103" s="15">
        <v>10.3</v>
      </c>
      <c r="AM103" s="15">
        <v>0</v>
      </c>
      <c r="AN103" s="121">
        <f>AK103+AM103</f>
        <v>100</v>
      </c>
      <c r="AO103" s="122"/>
      <c r="AP103" s="124">
        <f>AR100</f>
        <v>283.25</v>
      </c>
      <c r="AQ103" s="125">
        <f>AJ103+AK103+AL103+AM103</f>
        <v>304.41000000000003</v>
      </c>
      <c r="AR103" s="125">
        <f>AP103-AQ103</f>
        <v>-21.160000000000025</v>
      </c>
      <c r="AS103" s="3"/>
      <c r="AT103" s="29">
        <f>(AC103/W103)*100</f>
        <v>40.972222222222221</v>
      </c>
      <c r="AU103" s="15" t="s">
        <v>134</v>
      </c>
      <c r="AV103" s="50">
        <f>(AK103/(AJ103+AK103))*100</f>
        <v>34.000884022984593</v>
      </c>
      <c r="AW103" s="15">
        <f>(AN103/AJ103)*100</f>
        <v>51.517180979856782</v>
      </c>
      <c r="AX103" s="4"/>
      <c r="AY103" s="113" t="s">
        <v>52</v>
      </c>
      <c r="AZ103" s="15" t="s">
        <v>52</v>
      </c>
      <c r="BA103" s="15" t="s">
        <v>52</v>
      </c>
    </row>
    <row r="104" spans="2:53" ht="16.5" thickBot="1">
      <c r="B104" s="14" t="s">
        <v>136</v>
      </c>
      <c r="C104" s="12"/>
      <c r="D104" s="12"/>
      <c r="E104" s="2"/>
      <c r="F104" s="8"/>
      <c r="G104" s="8"/>
      <c r="H104" s="8"/>
      <c r="I104" s="8"/>
      <c r="J104" s="8"/>
      <c r="K104" s="8"/>
      <c r="L104" s="4"/>
      <c r="M104" s="127"/>
      <c r="N104" s="126"/>
      <c r="O104" s="4"/>
      <c r="P104" s="149">
        <f>(D103-(K103))-M103-N103</f>
        <v>6</v>
      </c>
      <c r="Q104" s="4"/>
      <c r="R104" s="127"/>
      <c r="S104" s="129"/>
      <c r="T104" s="129"/>
      <c r="U104" s="129"/>
      <c r="V104" s="130"/>
      <c r="W104" s="150">
        <f>P104*V103</f>
        <v>540</v>
      </c>
      <c r="X104" s="131"/>
      <c r="Y104" s="132"/>
      <c r="Z104" s="133"/>
      <c r="AA104" s="133"/>
      <c r="AB104" s="133"/>
      <c r="AC104" s="134"/>
      <c r="AD104" s="135"/>
      <c r="AE104" s="132"/>
      <c r="AF104" s="133"/>
      <c r="AG104" s="133"/>
      <c r="AH104" s="133"/>
      <c r="AI104" s="16"/>
      <c r="AJ104" s="136"/>
      <c r="AK104" s="137"/>
      <c r="AL104" s="130"/>
      <c r="AM104" s="130"/>
      <c r="AN104" s="130"/>
      <c r="AO104" s="131"/>
      <c r="AP104" s="140"/>
      <c r="AQ104" s="137"/>
      <c r="AR104" s="137"/>
      <c r="AS104" s="16"/>
      <c r="AT104" s="151">
        <f>(AC103/W104)*100</f>
        <v>54.629629629629626</v>
      </c>
      <c r="AU104" s="130"/>
      <c r="AV104" s="130"/>
      <c r="AW104" s="130"/>
      <c r="AX104" s="131"/>
      <c r="AY104" s="127"/>
      <c r="AZ104" s="126"/>
      <c r="BA104" s="126"/>
    </row>
    <row r="105" spans="2:53" ht="15.75" thickBot="1"/>
    <row r="106" spans="2:53" ht="16.5" customHeight="1">
      <c r="B106" s="29" t="s">
        <v>32</v>
      </c>
      <c r="C106" s="30" t="s">
        <v>1</v>
      </c>
      <c r="D106" s="31" t="s">
        <v>1</v>
      </c>
      <c r="E106" s="54"/>
      <c r="F106" s="609" t="s">
        <v>12</v>
      </c>
      <c r="G106" s="610"/>
      <c r="H106" s="610"/>
      <c r="I106" s="610"/>
      <c r="J106" s="610"/>
      <c r="K106" s="611"/>
      <c r="L106" s="15"/>
      <c r="M106" s="612" t="s">
        <v>33</v>
      </c>
      <c r="N106" s="613"/>
      <c r="O106" s="15"/>
      <c r="P106" s="50" t="s">
        <v>10</v>
      </c>
      <c r="Q106" s="54"/>
      <c r="R106" s="50" t="s">
        <v>122</v>
      </c>
      <c r="S106" s="609" t="s">
        <v>123</v>
      </c>
      <c r="T106" s="610"/>
      <c r="U106" s="611"/>
      <c r="V106" s="50" t="s">
        <v>29</v>
      </c>
      <c r="W106" s="55" t="s">
        <v>14</v>
      </c>
      <c r="X106" s="54" t="s">
        <v>9</v>
      </c>
      <c r="Y106" s="629" t="s">
        <v>124</v>
      </c>
      <c r="Z106" s="630"/>
      <c r="AA106" s="630"/>
      <c r="AB106" s="636"/>
      <c r="AC106" s="100" t="s">
        <v>14</v>
      </c>
      <c r="AD106" s="56"/>
      <c r="AE106" s="631" t="s">
        <v>41</v>
      </c>
      <c r="AF106" s="632"/>
      <c r="AG106" s="637"/>
      <c r="AH106" s="101" t="s">
        <v>43</v>
      </c>
      <c r="AI106" s="54"/>
      <c r="AJ106" s="57" t="s">
        <v>38</v>
      </c>
      <c r="AK106" s="58"/>
      <c r="AL106" s="59"/>
      <c r="AM106" s="60"/>
      <c r="AN106" s="50" t="s">
        <v>11</v>
      </c>
      <c r="AO106" s="54"/>
      <c r="AP106" s="614" t="s">
        <v>39</v>
      </c>
      <c r="AQ106" s="615"/>
      <c r="AR106" s="616"/>
      <c r="AS106" s="54"/>
      <c r="AT106" s="102" t="s">
        <v>22</v>
      </c>
      <c r="AU106" s="55" t="s">
        <v>22</v>
      </c>
      <c r="AV106" s="50" t="s">
        <v>20</v>
      </c>
      <c r="AW106" s="50" t="s">
        <v>20</v>
      </c>
      <c r="AX106" s="54"/>
      <c r="AY106" s="15" t="s">
        <v>22</v>
      </c>
      <c r="AZ106" s="15" t="s">
        <v>9</v>
      </c>
      <c r="BA106" s="61" t="s">
        <v>9</v>
      </c>
    </row>
    <row r="107" spans="2:53" ht="16.5" customHeight="1" thickBot="1">
      <c r="B107" s="32" t="s">
        <v>9</v>
      </c>
      <c r="C107" s="25" t="s">
        <v>9</v>
      </c>
      <c r="D107" s="33" t="s">
        <v>10</v>
      </c>
      <c r="E107" s="3"/>
      <c r="F107" s="37" t="s">
        <v>3</v>
      </c>
      <c r="G107" s="37" t="s">
        <v>4</v>
      </c>
      <c r="H107" s="37" t="s">
        <v>5</v>
      </c>
      <c r="I107" s="37" t="s">
        <v>6</v>
      </c>
      <c r="J107" s="37" t="s">
        <v>8</v>
      </c>
      <c r="K107" s="37" t="s">
        <v>11</v>
      </c>
      <c r="L107" s="2"/>
      <c r="M107" s="38" t="s">
        <v>10</v>
      </c>
      <c r="N107" s="39" t="s">
        <v>116</v>
      </c>
      <c r="O107" s="1"/>
      <c r="P107" s="25" t="s">
        <v>2</v>
      </c>
      <c r="Q107" s="3"/>
      <c r="R107" s="25" t="s">
        <v>125</v>
      </c>
      <c r="S107" s="28" t="s">
        <v>126</v>
      </c>
      <c r="T107" s="25" t="s">
        <v>127</v>
      </c>
      <c r="U107" s="25" t="s">
        <v>34</v>
      </c>
      <c r="V107" s="25" t="s">
        <v>46</v>
      </c>
      <c r="W107" s="41" t="s">
        <v>16</v>
      </c>
      <c r="X107" s="3" t="s">
        <v>9</v>
      </c>
      <c r="Y107" s="633" t="s">
        <v>128</v>
      </c>
      <c r="Z107" s="626"/>
      <c r="AA107" s="626"/>
      <c r="AB107" s="634"/>
      <c r="AC107" s="103" t="s">
        <v>11</v>
      </c>
      <c r="AD107" s="6"/>
      <c r="AE107" s="627" t="s">
        <v>42</v>
      </c>
      <c r="AF107" s="628"/>
      <c r="AG107" s="635"/>
      <c r="AH107" s="104" t="s">
        <v>129</v>
      </c>
      <c r="AI107" s="3"/>
      <c r="AJ107" s="24" t="s">
        <v>23</v>
      </c>
      <c r="AK107" s="46" t="s">
        <v>18</v>
      </c>
      <c r="AL107" s="24" t="s">
        <v>25</v>
      </c>
      <c r="AM107" s="24" t="s">
        <v>26</v>
      </c>
      <c r="AN107" s="25" t="s">
        <v>30</v>
      </c>
      <c r="AO107" s="16"/>
      <c r="AP107" s="26" t="s">
        <v>130</v>
      </c>
      <c r="AQ107" s="105" t="s">
        <v>179</v>
      </c>
      <c r="AR107" s="28"/>
      <c r="AS107" s="3"/>
      <c r="AT107" s="106" t="s">
        <v>14</v>
      </c>
      <c r="AU107" s="41" t="s">
        <v>14</v>
      </c>
      <c r="AV107" s="25" t="s">
        <v>27</v>
      </c>
      <c r="AW107" s="25" t="s">
        <v>28</v>
      </c>
      <c r="AX107" s="3"/>
      <c r="AY107" s="2" t="s">
        <v>14</v>
      </c>
      <c r="AZ107" s="2" t="s">
        <v>27</v>
      </c>
      <c r="BA107" s="62" t="s">
        <v>28</v>
      </c>
    </row>
    <row r="108" spans="2:53" ht="15.75" thickBot="1">
      <c r="B108" s="34"/>
      <c r="C108" s="35"/>
      <c r="D108" s="36" t="s">
        <v>9</v>
      </c>
      <c r="E108" s="52"/>
      <c r="F108" s="63"/>
      <c r="G108" s="63"/>
      <c r="H108" s="63"/>
      <c r="I108" s="63" t="s">
        <v>7</v>
      </c>
      <c r="J108" s="63"/>
      <c r="K108" s="63"/>
      <c r="L108" s="12"/>
      <c r="M108" s="51" t="s">
        <v>15</v>
      </c>
      <c r="N108" s="63" t="s">
        <v>132</v>
      </c>
      <c r="O108" s="12"/>
      <c r="P108" s="35" t="s">
        <v>9</v>
      </c>
      <c r="Q108" s="52"/>
      <c r="R108" s="35"/>
      <c r="S108" s="107"/>
      <c r="T108" s="35"/>
      <c r="U108" s="35"/>
      <c r="V108" s="35" t="s">
        <v>13</v>
      </c>
      <c r="W108" s="64" t="s">
        <v>17</v>
      </c>
      <c r="X108" s="52"/>
      <c r="Y108" s="108" t="s">
        <v>126</v>
      </c>
      <c r="Z108" s="108" t="s">
        <v>127</v>
      </c>
      <c r="AA108" s="109" t="s">
        <v>133</v>
      </c>
      <c r="AB108" s="42" t="s">
        <v>19</v>
      </c>
      <c r="AC108" s="65"/>
      <c r="AD108" s="52"/>
      <c r="AE108" s="110" t="s">
        <v>126</v>
      </c>
      <c r="AF108" s="111" t="s">
        <v>127</v>
      </c>
      <c r="AG108" s="43" t="s">
        <v>19</v>
      </c>
      <c r="AH108" s="44" t="s">
        <v>19</v>
      </c>
      <c r="AI108" s="66"/>
      <c r="AJ108" s="35" t="s">
        <v>24</v>
      </c>
      <c r="AK108" s="67" t="s">
        <v>24</v>
      </c>
      <c r="AL108" s="35" t="s">
        <v>24</v>
      </c>
      <c r="AM108" s="35" t="s">
        <v>24</v>
      </c>
      <c r="AN108" s="35" t="s">
        <v>24</v>
      </c>
      <c r="AO108" s="52"/>
      <c r="AP108" s="71" t="s">
        <v>36</v>
      </c>
      <c r="AQ108" s="69" t="s">
        <v>35</v>
      </c>
      <c r="AR108" s="70" t="s">
        <v>37</v>
      </c>
      <c r="AS108" s="52"/>
      <c r="AT108" s="112" t="s">
        <v>20</v>
      </c>
      <c r="AU108" s="64" t="s">
        <v>20</v>
      </c>
      <c r="AV108" s="35"/>
      <c r="AW108" s="35"/>
      <c r="AX108" s="52"/>
      <c r="AY108" s="72">
        <v>1</v>
      </c>
      <c r="AZ108" s="73">
        <v>0</v>
      </c>
      <c r="BA108" s="53" t="s">
        <v>31</v>
      </c>
    </row>
    <row r="109" spans="2:53" ht="16.5" thickBot="1">
      <c r="B109" s="13">
        <v>41326</v>
      </c>
      <c r="C109" s="11" t="s">
        <v>73</v>
      </c>
      <c r="D109" s="15">
        <v>7.5</v>
      </c>
      <c r="E109" s="2"/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f>SUM(F109:J109)</f>
        <v>0</v>
      </c>
      <c r="L109" s="4"/>
      <c r="M109" s="113">
        <v>4.5</v>
      </c>
      <c r="N109" s="15">
        <v>0</v>
      </c>
      <c r="O109" s="4"/>
      <c r="P109" s="114">
        <f>D109-(M109+N109)</f>
        <v>3</v>
      </c>
      <c r="Q109" s="4"/>
      <c r="R109" s="7" t="s">
        <v>159</v>
      </c>
      <c r="S109" s="115">
        <v>0.32</v>
      </c>
      <c r="T109" s="115">
        <v>0.33100000000000002</v>
      </c>
      <c r="U109" s="115">
        <f>S109+T109</f>
        <v>0.65100000000000002</v>
      </c>
      <c r="V109" s="116">
        <v>90</v>
      </c>
      <c r="W109" s="50">
        <f>P109*V109</f>
        <v>270</v>
      </c>
      <c r="X109" s="4"/>
      <c r="Y109" s="117">
        <v>284</v>
      </c>
      <c r="Z109" s="118">
        <v>284</v>
      </c>
      <c r="AA109" s="118">
        <v>0</v>
      </c>
      <c r="AB109" s="118">
        <v>0</v>
      </c>
      <c r="AC109" s="119">
        <v>284</v>
      </c>
      <c r="AD109" s="120">
        <v>185</v>
      </c>
      <c r="AE109" s="117">
        <v>60</v>
      </c>
      <c r="AF109" s="118">
        <v>61</v>
      </c>
      <c r="AG109" s="118">
        <v>0</v>
      </c>
      <c r="AH109" s="118">
        <v>60</v>
      </c>
      <c r="AI109" s="3"/>
      <c r="AJ109" s="29">
        <f>AC109*U109</f>
        <v>184.88400000000001</v>
      </c>
      <c r="AK109" s="121">
        <v>40</v>
      </c>
      <c r="AL109" s="15">
        <v>9.94</v>
      </c>
      <c r="AM109" s="15">
        <v>0</v>
      </c>
      <c r="AN109" s="121">
        <f>AK109+AM109</f>
        <v>40</v>
      </c>
      <c r="AO109" s="122"/>
      <c r="AP109" s="124">
        <v>679</v>
      </c>
      <c r="AQ109" s="125">
        <f>AJ109+AK109+AL109+AM109</f>
        <v>234.82400000000001</v>
      </c>
      <c r="AR109" s="125">
        <f>AP109-AQ109</f>
        <v>444.17599999999999</v>
      </c>
      <c r="AS109" s="3"/>
      <c r="AT109" s="29">
        <f>(AC109/W109)*100</f>
        <v>105.18518518518518</v>
      </c>
      <c r="AU109" s="15" t="s">
        <v>134</v>
      </c>
      <c r="AV109" s="50">
        <f>(AK109/(AJ109+AK109))*100</f>
        <v>17.786947937603387</v>
      </c>
      <c r="AW109" s="15">
        <f>(AN109/AJ109)*100</f>
        <v>21.635187468899417</v>
      </c>
      <c r="AX109" s="4"/>
      <c r="AY109" s="113" t="s">
        <v>135</v>
      </c>
      <c r="AZ109" s="15" t="s">
        <v>52</v>
      </c>
      <c r="BA109" s="15" t="s">
        <v>52</v>
      </c>
    </row>
    <row r="110" spans="2:53" ht="16.5" thickBot="1">
      <c r="B110" s="14" t="s">
        <v>155</v>
      </c>
      <c r="C110" s="12"/>
      <c r="D110" s="12"/>
      <c r="E110" s="2"/>
      <c r="F110" s="8"/>
      <c r="G110" s="8"/>
      <c r="H110" s="8"/>
      <c r="I110" s="8"/>
      <c r="J110" s="8"/>
      <c r="K110" s="8"/>
      <c r="L110" s="4"/>
      <c r="M110" s="127"/>
      <c r="N110" s="126"/>
      <c r="O110" s="4"/>
      <c r="P110" s="149">
        <f>(D109-(K109))-M109-N109</f>
        <v>3</v>
      </c>
      <c r="Q110" s="4"/>
      <c r="R110" s="127"/>
      <c r="S110" s="129"/>
      <c r="T110" s="129"/>
      <c r="U110" s="129"/>
      <c r="V110" s="130"/>
      <c r="W110" s="150">
        <f>P110*V109</f>
        <v>270</v>
      </c>
      <c r="X110" s="131"/>
      <c r="Y110" s="132"/>
      <c r="Z110" s="133"/>
      <c r="AA110" s="133"/>
      <c r="AB110" s="133"/>
      <c r="AC110" s="134"/>
      <c r="AD110" s="135"/>
      <c r="AE110" s="132"/>
      <c r="AF110" s="133"/>
      <c r="AG110" s="133"/>
      <c r="AH110" s="133"/>
      <c r="AI110" s="16"/>
      <c r="AJ110" s="136"/>
      <c r="AK110" s="137"/>
      <c r="AL110" s="130"/>
      <c r="AM110" s="130"/>
      <c r="AN110" s="130"/>
      <c r="AO110" s="131"/>
      <c r="AP110" s="140"/>
      <c r="AQ110" s="137"/>
      <c r="AR110" s="137"/>
      <c r="AS110" s="16"/>
      <c r="AT110" s="151">
        <f>(AC109/W110)*100</f>
        <v>105.18518518518518</v>
      </c>
      <c r="AU110" s="130"/>
      <c r="AV110" s="130"/>
      <c r="AW110" s="130"/>
      <c r="AX110" s="131"/>
      <c r="AY110" s="127"/>
      <c r="AZ110" s="126"/>
      <c r="BA110" s="126"/>
    </row>
    <row r="111" spans="2:53" ht="15.75" thickBot="1"/>
    <row r="112" spans="2:53" ht="16.5" thickBot="1">
      <c r="B112" s="13">
        <v>41327</v>
      </c>
      <c r="C112" s="11" t="s">
        <v>0</v>
      </c>
      <c r="D112" s="15">
        <v>8</v>
      </c>
      <c r="E112" s="2"/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f>SUM(F112:J112)</f>
        <v>0</v>
      </c>
      <c r="L112" s="4"/>
      <c r="M112" s="113">
        <v>0</v>
      </c>
      <c r="N112" s="15">
        <v>0</v>
      </c>
      <c r="O112" s="4"/>
      <c r="P112" s="114">
        <f>D112-(M112+N112)</f>
        <v>8</v>
      </c>
      <c r="Q112" s="4"/>
      <c r="R112" s="7" t="s">
        <v>159</v>
      </c>
      <c r="S112" s="115">
        <v>0.32</v>
      </c>
      <c r="T112" s="115">
        <v>0.33100000000000002</v>
      </c>
      <c r="U112" s="115">
        <f>S112+T112</f>
        <v>0.65100000000000002</v>
      </c>
      <c r="V112" s="116">
        <v>90</v>
      </c>
      <c r="W112" s="50">
        <f>P112*V112</f>
        <v>720</v>
      </c>
      <c r="X112" s="4"/>
      <c r="Y112" s="117">
        <v>122</v>
      </c>
      <c r="Z112" s="118">
        <v>122</v>
      </c>
      <c r="AA112" s="118">
        <v>0</v>
      </c>
      <c r="AB112" s="118">
        <v>0</v>
      </c>
      <c r="AC112" s="119">
        <v>122</v>
      </c>
      <c r="AD112" s="120">
        <v>185</v>
      </c>
      <c r="AE112" s="117">
        <v>21</v>
      </c>
      <c r="AF112" s="118">
        <v>22</v>
      </c>
      <c r="AG112" s="118">
        <v>0</v>
      </c>
      <c r="AH112" s="118">
        <v>22</v>
      </c>
      <c r="AI112" s="3"/>
      <c r="AJ112" s="29">
        <f>AC112*U112</f>
        <v>79.421999999999997</v>
      </c>
      <c r="AK112" s="121">
        <v>14</v>
      </c>
      <c r="AL112" s="15">
        <v>4.2699999999999996</v>
      </c>
      <c r="AM112" s="15">
        <v>0</v>
      </c>
      <c r="AN112" s="121">
        <f>AK112+AM112</f>
        <v>14</v>
      </c>
      <c r="AO112" s="122"/>
      <c r="AP112" s="124">
        <f>AR109</f>
        <v>444.17599999999999</v>
      </c>
      <c r="AQ112" s="125">
        <f>AJ112+AK112+AL112+AM112</f>
        <v>97.691999999999993</v>
      </c>
      <c r="AR112" s="125">
        <f>AP112-AQ112</f>
        <v>346.48399999999998</v>
      </c>
      <c r="AS112" s="3"/>
      <c r="AT112" s="29">
        <f>(AC112/W112)*100</f>
        <v>16.944444444444446</v>
      </c>
      <c r="AU112" s="15" t="s">
        <v>134</v>
      </c>
      <c r="AV112" s="50">
        <f>(AK112/(AJ112+AK112))*100</f>
        <v>14.985763524651583</v>
      </c>
      <c r="AW112" s="15">
        <f>(AN112/AJ112)*100</f>
        <v>17.627357659086904</v>
      </c>
      <c r="AX112" s="4"/>
      <c r="AY112" s="113" t="s">
        <v>52</v>
      </c>
      <c r="AZ112" s="15" t="s">
        <v>52</v>
      </c>
      <c r="BA112" s="15" t="s">
        <v>52</v>
      </c>
    </row>
    <row r="113" spans="2:53" ht="16.5" thickBot="1">
      <c r="B113" s="14" t="s">
        <v>180</v>
      </c>
      <c r="C113" s="12"/>
      <c r="D113" s="12"/>
      <c r="E113" s="2"/>
      <c r="F113" s="8"/>
      <c r="G113" s="8"/>
      <c r="H113" s="8"/>
      <c r="I113" s="8"/>
      <c r="J113" s="8"/>
      <c r="K113" s="8"/>
      <c r="L113" s="4"/>
      <c r="M113" s="127"/>
      <c r="N113" s="126"/>
      <c r="O113" s="4"/>
      <c r="P113" s="149">
        <f>(D112-(K112))-M112-N112</f>
        <v>8</v>
      </c>
      <c r="Q113" s="4"/>
      <c r="R113" s="127"/>
      <c r="S113" s="129"/>
      <c r="T113" s="129"/>
      <c r="U113" s="129"/>
      <c r="V113" s="130"/>
      <c r="W113" s="150">
        <f>P113*V112</f>
        <v>720</v>
      </c>
      <c r="X113" s="131"/>
      <c r="Y113" s="132"/>
      <c r="Z113" s="133"/>
      <c r="AA113" s="133"/>
      <c r="AB113" s="133"/>
      <c r="AC113" s="134"/>
      <c r="AD113" s="135"/>
      <c r="AE113" s="132"/>
      <c r="AF113" s="133"/>
      <c r="AG113" s="133"/>
      <c r="AH113" s="133"/>
      <c r="AI113" s="16"/>
      <c r="AJ113" s="136"/>
      <c r="AK113" s="137"/>
      <c r="AL113" s="130"/>
      <c r="AM113" s="130"/>
      <c r="AN113" s="130"/>
      <c r="AO113" s="131"/>
      <c r="AP113" s="140"/>
      <c r="AQ113" s="137"/>
      <c r="AR113" s="137"/>
      <c r="AS113" s="16"/>
      <c r="AT113" s="151">
        <f>(AC112/W113)*100</f>
        <v>16.944444444444446</v>
      </c>
      <c r="AU113" s="130"/>
      <c r="AV113" s="130"/>
      <c r="AW113" s="130"/>
      <c r="AX113" s="131"/>
      <c r="AY113" s="127"/>
      <c r="AZ113" s="126"/>
      <c r="BA113" s="126"/>
    </row>
    <row r="114" spans="2:53" ht="15.75" thickBot="1"/>
    <row r="115" spans="2:53" ht="16.5" thickBot="1">
      <c r="B115" s="13">
        <v>41327</v>
      </c>
      <c r="C115" s="11" t="s">
        <v>0</v>
      </c>
      <c r="D115" s="15">
        <v>8</v>
      </c>
      <c r="E115" s="2"/>
      <c r="F115" s="7">
        <v>0.8</v>
      </c>
      <c r="G115" s="7">
        <v>0.16</v>
      </c>
      <c r="H115" s="7">
        <v>0.16</v>
      </c>
      <c r="I115" s="7">
        <v>0</v>
      </c>
      <c r="J115" s="7">
        <v>0</v>
      </c>
      <c r="K115" s="7">
        <f>SUM(F115:J115)</f>
        <v>1.1200000000000001</v>
      </c>
      <c r="L115" s="4"/>
      <c r="M115" s="113">
        <v>0</v>
      </c>
      <c r="N115" s="15">
        <v>0</v>
      </c>
      <c r="O115" s="4"/>
      <c r="P115" s="114">
        <f>D115-(M115+N115)</f>
        <v>8</v>
      </c>
      <c r="Q115" s="4"/>
      <c r="R115" s="7" t="s">
        <v>159</v>
      </c>
      <c r="S115" s="115">
        <v>0.32</v>
      </c>
      <c r="T115" s="115">
        <v>0.33100000000000002</v>
      </c>
      <c r="U115" s="115">
        <f>S115+T115</f>
        <v>0.65100000000000002</v>
      </c>
      <c r="V115" s="116">
        <v>90</v>
      </c>
      <c r="W115" s="50">
        <f>P115*V115</f>
        <v>720</v>
      </c>
      <c r="X115" s="4"/>
      <c r="Y115" s="117">
        <v>574</v>
      </c>
      <c r="Z115" s="118">
        <v>574</v>
      </c>
      <c r="AA115" s="118">
        <v>0</v>
      </c>
      <c r="AB115" s="118">
        <v>0</v>
      </c>
      <c r="AC115" s="119">
        <v>574</v>
      </c>
      <c r="AD115" s="120">
        <v>185</v>
      </c>
      <c r="AE115" s="117">
        <v>0</v>
      </c>
      <c r="AF115" s="118">
        <v>0</v>
      </c>
      <c r="AG115" s="118">
        <v>0</v>
      </c>
      <c r="AH115" s="118">
        <v>0</v>
      </c>
      <c r="AI115" s="3"/>
      <c r="AJ115" s="29">
        <f>AC115*U115</f>
        <v>373.67400000000004</v>
      </c>
      <c r="AK115" s="121">
        <v>0</v>
      </c>
      <c r="AL115" s="15">
        <v>0</v>
      </c>
      <c r="AM115" s="15">
        <v>0</v>
      </c>
      <c r="AN115" s="121">
        <f>AK115+AM115</f>
        <v>0</v>
      </c>
      <c r="AO115" s="122"/>
      <c r="AP115" s="124">
        <f>AR112</f>
        <v>346.48399999999998</v>
      </c>
      <c r="AQ115" s="125">
        <f>AJ115+AK115+AL115+AM115</f>
        <v>373.67400000000004</v>
      </c>
      <c r="AR115" s="125">
        <f>AP115-AQ115</f>
        <v>-27.190000000000055</v>
      </c>
      <c r="AS115" s="3"/>
      <c r="AT115" s="29">
        <f>(AC115/W115)*100</f>
        <v>79.722222222222229</v>
      </c>
      <c r="AU115" s="15" t="s">
        <v>134</v>
      </c>
      <c r="AV115" s="50">
        <f>(AK115/(AJ115+AK115))*100</f>
        <v>0</v>
      </c>
      <c r="AW115" s="15">
        <f>(AN115/AJ115)*100</f>
        <v>0</v>
      </c>
      <c r="AX115" s="4"/>
      <c r="AY115" s="113" t="s">
        <v>52</v>
      </c>
      <c r="AZ115" s="15" t="s">
        <v>52</v>
      </c>
      <c r="BA115" s="15" t="s">
        <v>52</v>
      </c>
    </row>
    <row r="116" spans="2:53" ht="16.5" thickBot="1">
      <c r="B116" s="14" t="s">
        <v>155</v>
      </c>
      <c r="C116" s="12"/>
      <c r="D116" s="12"/>
      <c r="E116" s="2"/>
      <c r="F116" s="8"/>
      <c r="G116" s="8"/>
      <c r="H116" s="8"/>
      <c r="I116" s="8"/>
      <c r="J116" s="8"/>
      <c r="K116" s="8"/>
      <c r="L116" s="4"/>
      <c r="M116" s="127"/>
      <c r="N116" s="126"/>
      <c r="O116" s="4"/>
      <c r="P116" s="149">
        <f>(D115-(K115))-M115-N115</f>
        <v>6.88</v>
      </c>
      <c r="Q116" s="4"/>
      <c r="R116" s="127"/>
      <c r="S116" s="129"/>
      <c r="T116" s="129"/>
      <c r="U116" s="129"/>
      <c r="V116" s="130"/>
      <c r="W116" s="150">
        <f>P116*V115</f>
        <v>619.20000000000005</v>
      </c>
      <c r="X116" s="131"/>
      <c r="Y116" s="132"/>
      <c r="Z116" s="133"/>
      <c r="AA116" s="133"/>
      <c r="AB116" s="133"/>
      <c r="AC116" s="134"/>
      <c r="AD116" s="135"/>
      <c r="AE116" s="132"/>
      <c r="AF116" s="133"/>
      <c r="AG116" s="133"/>
      <c r="AH116" s="133"/>
      <c r="AI116" s="16"/>
      <c r="AJ116" s="136"/>
      <c r="AK116" s="137"/>
      <c r="AL116" s="130"/>
      <c r="AM116" s="130"/>
      <c r="AN116" s="130"/>
      <c r="AO116" s="131"/>
      <c r="AP116" s="140"/>
      <c r="AQ116" s="137"/>
      <c r="AR116" s="137"/>
      <c r="AS116" s="16"/>
      <c r="AT116" s="151">
        <f>(AC115/W116)*100</f>
        <v>92.700258397932814</v>
      </c>
      <c r="AU116" s="130"/>
      <c r="AV116" s="130"/>
      <c r="AW116" s="130"/>
      <c r="AX116" s="131"/>
      <c r="AY116" s="127"/>
      <c r="AZ116" s="126"/>
      <c r="BA116" s="126"/>
    </row>
    <row r="118" spans="2:53" ht="15.75" thickBot="1">
      <c r="B118" s="262" t="s">
        <v>162</v>
      </c>
    </row>
    <row r="119" spans="2:53" ht="16.5" customHeight="1">
      <c r="B119" s="223" t="s">
        <v>32</v>
      </c>
      <c r="C119" s="224" t="s">
        <v>1</v>
      </c>
      <c r="D119" s="225" t="s">
        <v>1</v>
      </c>
      <c r="E119" s="226"/>
      <c r="F119" s="664" t="s">
        <v>12</v>
      </c>
      <c r="G119" s="665"/>
      <c r="H119" s="665"/>
      <c r="I119" s="665"/>
      <c r="J119" s="665"/>
      <c r="K119" s="666"/>
      <c r="L119" s="168"/>
      <c r="M119" s="667" t="s">
        <v>33</v>
      </c>
      <c r="N119" s="668"/>
      <c r="O119" s="168"/>
      <c r="P119" s="168" t="s">
        <v>10</v>
      </c>
      <c r="Q119" s="226"/>
      <c r="R119" s="168" t="s">
        <v>122</v>
      </c>
      <c r="S119" s="664" t="s">
        <v>123</v>
      </c>
      <c r="T119" s="665"/>
      <c r="U119" s="666"/>
      <c r="V119" s="168" t="s">
        <v>29</v>
      </c>
      <c r="W119" s="168" t="s">
        <v>14</v>
      </c>
      <c r="X119" s="226" t="s">
        <v>9</v>
      </c>
      <c r="Y119" s="669" t="s">
        <v>124</v>
      </c>
      <c r="Z119" s="670"/>
      <c r="AA119" s="670"/>
      <c r="AB119" s="671"/>
      <c r="AC119" s="227" t="s">
        <v>14</v>
      </c>
      <c r="AD119" s="228"/>
      <c r="AE119" s="669" t="s">
        <v>41</v>
      </c>
      <c r="AF119" s="670"/>
      <c r="AG119" s="671"/>
      <c r="AH119" s="229" t="s">
        <v>43</v>
      </c>
      <c r="AI119" s="226"/>
      <c r="AJ119" s="230" t="s">
        <v>38</v>
      </c>
      <c r="AK119" s="231"/>
      <c r="AL119" s="226"/>
      <c r="AM119" s="232"/>
      <c r="AN119" s="168" t="s">
        <v>11</v>
      </c>
      <c r="AO119" s="226"/>
      <c r="AP119" s="658" t="s">
        <v>39</v>
      </c>
      <c r="AQ119" s="659"/>
      <c r="AR119" s="660"/>
      <c r="AS119" s="226"/>
      <c r="AT119" s="168" t="s">
        <v>22</v>
      </c>
      <c r="AU119" s="168" t="s">
        <v>22</v>
      </c>
      <c r="AV119" s="168" t="s">
        <v>20</v>
      </c>
      <c r="AW119" s="168" t="s">
        <v>20</v>
      </c>
      <c r="AX119" s="226"/>
      <c r="AY119" s="168" t="s">
        <v>22</v>
      </c>
      <c r="AZ119" s="168" t="s">
        <v>9</v>
      </c>
      <c r="BA119" s="233" t="s">
        <v>9</v>
      </c>
    </row>
    <row r="120" spans="2:53" ht="16.5" customHeight="1" thickBot="1">
      <c r="B120" s="234" t="s">
        <v>9</v>
      </c>
      <c r="C120" s="189" t="s">
        <v>9</v>
      </c>
      <c r="D120" s="235" t="s">
        <v>10</v>
      </c>
      <c r="E120" s="236"/>
      <c r="F120" s="237" t="s">
        <v>3</v>
      </c>
      <c r="G120" s="237" t="s">
        <v>4</v>
      </c>
      <c r="H120" s="237" t="s">
        <v>5</v>
      </c>
      <c r="I120" s="237" t="s">
        <v>6</v>
      </c>
      <c r="J120" s="237" t="s">
        <v>8</v>
      </c>
      <c r="K120" s="237" t="s">
        <v>11</v>
      </c>
      <c r="L120" s="189"/>
      <c r="M120" s="238" t="s">
        <v>10</v>
      </c>
      <c r="N120" s="239" t="s">
        <v>116</v>
      </c>
      <c r="O120" s="189"/>
      <c r="P120" s="189" t="s">
        <v>2</v>
      </c>
      <c r="Q120" s="236"/>
      <c r="R120" s="189" t="s">
        <v>125</v>
      </c>
      <c r="S120" s="240" t="s">
        <v>126</v>
      </c>
      <c r="T120" s="189" t="s">
        <v>127</v>
      </c>
      <c r="U120" s="189" t="s">
        <v>34</v>
      </c>
      <c r="V120" s="189" t="s">
        <v>46</v>
      </c>
      <c r="W120" s="189" t="s">
        <v>16</v>
      </c>
      <c r="X120" s="236" t="s">
        <v>9</v>
      </c>
      <c r="Y120" s="661" t="s">
        <v>128</v>
      </c>
      <c r="Z120" s="662"/>
      <c r="AA120" s="662"/>
      <c r="AB120" s="663"/>
      <c r="AC120" s="238" t="s">
        <v>11</v>
      </c>
      <c r="AD120" s="241"/>
      <c r="AE120" s="661" t="s">
        <v>42</v>
      </c>
      <c r="AF120" s="662"/>
      <c r="AG120" s="663"/>
      <c r="AH120" s="183" t="s">
        <v>129</v>
      </c>
      <c r="AI120" s="236"/>
      <c r="AJ120" s="242" t="s">
        <v>23</v>
      </c>
      <c r="AK120" s="243" t="s">
        <v>18</v>
      </c>
      <c r="AL120" s="242" t="s">
        <v>25</v>
      </c>
      <c r="AM120" s="242" t="s">
        <v>26</v>
      </c>
      <c r="AN120" s="189" t="s">
        <v>30</v>
      </c>
      <c r="AO120" s="236"/>
      <c r="AP120" s="244" t="s">
        <v>130</v>
      </c>
      <c r="AQ120" s="236"/>
      <c r="AR120" s="240"/>
      <c r="AS120" s="236"/>
      <c r="AT120" s="189" t="s">
        <v>14</v>
      </c>
      <c r="AU120" s="189" t="s">
        <v>14</v>
      </c>
      <c r="AV120" s="189" t="s">
        <v>27</v>
      </c>
      <c r="AW120" s="189" t="s">
        <v>28</v>
      </c>
      <c r="AX120" s="236"/>
      <c r="AY120" s="189" t="s">
        <v>14</v>
      </c>
      <c r="AZ120" s="189" t="s">
        <v>27</v>
      </c>
      <c r="BA120" s="235" t="s">
        <v>28</v>
      </c>
    </row>
    <row r="121" spans="2:53" ht="15.75" thickBot="1">
      <c r="B121" s="245"/>
      <c r="C121" s="213"/>
      <c r="D121" s="246" t="s">
        <v>9</v>
      </c>
      <c r="E121" s="247"/>
      <c r="F121" s="248"/>
      <c r="G121" s="248"/>
      <c r="H121" s="248"/>
      <c r="I121" s="248" t="s">
        <v>7</v>
      </c>
      <c r="J121" s="248"/>
      <c r="K121" s="248"/>
      <c r="L121" s="213"/>
      <c r="M121" s="249" t="s">
        <v>15</v>
      </c>
      <c r="N121" s="248" t="s">
        <v>132</v>
      </c>
      <c r="O121" s="213"/>
      <c r="P121" s="213" t="s">
        <v>9</v>
      </c>
      <c r="Q121" s="247"/>
      <c r="R121" s="213"/>
      <c r="S121" s="250"/>
      <c r="T121" s="213"/>
      <c r="U121" s="213"/>
      <c r="V121" s="213" t="s">
        <v>13</v>
      </c>
      <c r="W121" s="213" t="s">
        <v>17</v>
      </c>
      <c r="X121" s="247"/>
      <c r="Y121" s="251" t="s">
        <v>126</v>
      </c>
      <c r="Z121" s="251" t="s">
        <v>127</v>
      </c>
      <c r="AA121" s="201" t="s">
        <v>133</v>
      </c>
      <c r="AB121" s="252" t="s">
        <v>19</v>
      </c>
      <c r="AC121" s="250"/>
      <c r="AD121" s="247"/>
      <c r="AE121" s="253" t="s">
        <v>126</v>
      </c>
      <c r="AF121" s="254" t="s">
        <v>127</v>
      </c>
      <c r="AG121" s="255" t="s">
        <v>19</v>
      </c>
      <c r="AH121" s="256" t="s">
        <v>19</v>
      </c>
      <c r="AI121" s="247"/>
      <c r="AJ121" s="213" t="s">
        <v>24</v>
      </c>
      <c r="AK121" s="257" t="s">
        <v>24</v>
      </c>
      <c r="AL121" s="213" t="s">
        <v>24</v>
      </c>
      <c r="AM121" s="213" t="s">
        <v>24</v>
      </c>
      <c r="AN121" s="213" t="s">
        <v>24</v>
      </c>
      <c r="AO121" s="247"/>
      <c r="AP121" s="258" t="s">
        <v>36</v>
      </c>
      <c r="AQ121" s="259" t="s">
        <v>35</v>
      </c>
      <c r="AR121" s="251" t="s">
        <v>37</v>
      </c>
      <c r="AS121" s="247"/>
      <c r="AT121" s="213" t="s">
        <v>20</v>
      </c>
      <c r="AU121" s="213" t="s">
        <v>20</v>
      </c>
      <c r="AV121" s="213"/>
      <c r="AW121" s="213"/>
      <c r="AX121" s="247"/>
      <c r="AY121" s="260">
        <v>1</v>
      </c>
      <c r="AZ121" s="261">
        <v>0</v>
      </c>
      <c r="BA121" s="246" t="s">
        <v>31</v>
      </c>
    </row>
    <row r="122" spans="2:53">
      <c r="F122">
        <f>F11+F17+F20+F23+F29+F32+F35+F42+F45+F48+F51+F58+F61+F64+F67+F73+F76+F79+F85+F88+F91+F97+F100+F103+F109+F112+F115</f>
        <v>39.699999999999996</v>
      </c>
      <c r="G122">
        <f>G11+G17+G20+G23+G29+G32+G35+G42+G45+G48+G51+G58+G61+G64+G67+G73+G76+G79+G85+G88+G91+G97+G100+G103+G109+G112+G115</f>
        <v>0.16</v>
      </c>
      <c r="H122">
        <f>H11+H17+H20+H23+H29+H32+H35+H42+H45+H48+H51+H58+H61+H64+H67+H73+H76+H79+H85+H88+H91+H97+H100+H103+H109+H112+H115</f>
        <v>1.66</v>
      </c>
      <c r="I122">
        <f>I11+I17+I20+I23+I29+I32+I35+I42+I45+I48+I51+I58+I61+I64+I67+I73+I76+I79+I85+I88+I91+I97+I100+I103+I109+I112+I115</f>
        <v>0</v>
      </c>
      <c r="J122">
        <f>J11+J17+J20+J23+J29+J32+J35+J42+J45+J48+J51+J58+J61+J64+J67+J73+J76+J79+J85+J88+J91+J97+J100+J103+J109+J112+J115</f>
        <v>2</v>
      </c>
      <c r="M122">
        <f>M11+M17+M20+M23+M29+M32+M35+M42+M45+M48+M51+M58+M61+M64+M67+M73+M76+M79+M85+M88+M91+M97+M100+M103+M109+M112+M115</f>
        <v>45</v>
      </c>
      <c r="N122">
        <f>N11+N17+N20+N23+N29+N32+N35+N42+N45+N48+N51+N58+N61+N64+N67+N73+N76+N79+N85+N88+N91+N97+N100+N103+N109+N112+N115</f>
        <v>0</v>
      </c>
      <c r="P122">
        <f>P11+P17+P20+P23+P29+P32+P35+P42+P45+P48+P51+P58+P61+P64+P67+P73+P76+P79+P85+P88+P91+P97+P100+P103+P109+P112+P115</f>
        <v>165</v>
      </c>
      <c r="R122" t="e">
        <f t="shared" ref="R122:W122" si="0">R11+R17+R20+R23+R29+R32+R35+R42+R45+R48+R51+R58+R61+R64+R67+R73+R76+R79+R85+R88+R91+R97+R100+R103+R109+R112+R115</f>
        <v>#VALUE!</v>
      </c>
      <c r="S122">
        <f t="shared" si="0"/>
        <v>8.8940000000000037</v>
      </c>
      <c r="T122">
        <f t="shared" si="0"/>
        <v>8.988999999999999</v>
      </c>
      <c r="U122">
        <f t="shared" si="0"/>
        <v>17.883000000000003</v>
      </c>
      <c r="V122">
        <f t="shared" si="0"/>
        <v>2430</v>
      </c>
      <c r="W122">
        <f t="shared" si="0"/>
        <v>14850</v>
      </c>
      <c r="Y122">
        <f>Y11+Y17+Y20+Y23+Y29+Y32+Y35+Y42+Y45+Y48+Y51+Y58+Y61+Y64+Y67+Y73+Y76+Y79+Y85+Y88+Y91+Y97+Y100+Y103+Y109+Y112+Y115</f>
        <v>7471</v>
      </c>
      <c r="Z122">
        <f>Z11+Z17+Z20+Z23+Z29+Z32+Z35+Z42+Z45+Z48+Z51+Z58+Z61+Z64+Z67+Z73+Z76+Z79+Z85+Z88+Z91+Z97+Z100+Z103+Z109+Z112+Z115</f>
        <v>7471</v>
      </c>
      <c r="AA122">
        <f>AA11+AA17+AA20+AA23+AA29+AA32+AA35+AA42+AA45+AA48+AA51+AA58+AA61+AA64+AA67+AA73+AA76+AA79+AA85+AA88+AA91+AA97+AA100+AA103+AA109+AA112+AA115</f>
        <v>0</v>
      </c>
      <c r="AB122">
        <f>AB11+AB17+AB20+AB23+AB29+AB32+AB35+AB42+AB45+AB48+AB51+AB58+AB61+AB64+AB67+AB73+AB76+AB79+AB85+AB88+AB91+AB97+AB100+AB103+AB109+AB112+AB115</f>
        <v>0</v>
      </c>
      <c r="AC122">
        <f>AC11+AC17+AC20+AC23+AC29+AC32+AC35+AC42+AC45+AC48+AC51+AC58+AC61+AC64+AC67+AC73+AC76+AC79+AC85+AC88+AC91+AC97+AC100+AC103+AC109+AC112+AC115</f>
        <v>7471</v>
      </c>
      <c r="AE122">
        <f>AE11+AE17+AE20+AE23+AE29+AE32+AE35+AE42+AE45+AE48+AE51+AE58+AE61+AE64+AE67+AE73+AE76+AE79+AE85+AE88+AE91+AE97+AE100+AE103+AE109+AE112+AE115</f>
        <v>873</v>
      </c>
      <c r="AF122">
        <f>AF11+AF17+AF20+AF23+AF29+AF32+AF35+AF42+AF45+AF48+AF51+AF58+AF61+AF64+AF67+AF73+AF76+AF79+AF85+AF88+AF91+AF97+AF100+AF103+AF109+AF112+AF115</f>
        <v>886</v>
      </c>
      <c r="AG122">
        <f>AG11+AG17+AG20+AG23+AG29+AG32+AG35+AG42+AG45+AG48+AG51+AG58+AG61+AG64+AG67+AG73+AG76+AG79+AG85+AG88+AG91+AG97+AG100+AG103+AG109+AG112+AG115</f>
        <v>0</v>
      </c>
      <c r="AH122">
        <f>AH11+AH17+AH20+AH23+AH29+AH32+AH35+AH42+AH45+AH48+AH51+AH58+AH61+AH64+AH67+AH73+AH76+AH79+AH85+AH88+AH91+AH97+AH100+AH103+AH109+AH112+AH115</f>
        <v>874</v>
      </c>
      <c r="AJ122">
        <f>AJ11+AJ17+AJ20+AJ23+AJ29+AJ32+AJ35+AJ42+AJ45+AJ48+AJ51+AJ58+AJ61+AJ64+AJ67+AJ73+AJ76+AJ79+AJ85+AJ88+AJ91+AJ97+AJ100+AJ103+AJ109+AJ112+AJ115</f>
        <v>4951.4329999999991</v>
      </c>
      <c r="AK122">
        <f>AK11+AK17+AK20+AK23+AK29+AK32+AK35+AK42+AK45+AK48+AK51+AK58+AK61+AK64+AK67+AK73+AK76+AK79+AK85+AK88+AK91+AK97+AK100+AK103+AK109+AK112+AK115</f>
        <v>579.12</v>
      </c>
      <c r="AL122">
        <f>AL11+AL17+AL20+AL23+AL29+AL32+AL35+AL42+AL45+AL48+AL51+AL58+AL61+AL64+AL67+AL73+AL76+AL79+AL85+AL88+AL91+AL97+AL100+AL103+AL109+AL112+AL115</f>
        <v>170.90500000000003</v>
      </c>
      <c r="AM122">
        <f>AM11+AM17+AM20+AM23+AM29+AM32+AM35+AM42+AM45+AM48+AM51+AM58+AM61+AM64+AM67+AM73+AM76+AM79+AM85+AM88+AM91+AM97+AM100+AM103+AM109+AM112+AM115</f>
        <v>7.2</v>
      </c>
    </row>
  </sheetData>
  <mergeCells count="82">
    <mergeCell ref="AP119:AR119"/>
    <mergeCell ref="Y120:AB120"/>
    <mergeCell ref="AE120:AG120"/>
    <mergeCell ref="F119:K119"/>
    <mergeCell ref="M119:N119"/>
    <mergeCell ref="S119:U119"/>
    <mergeCell ref="Y119:AB119"/>
    <mergeCell ref="AE119:AG119"/>
    <mergeCell ref="AP106:AR106"/>
    <mergeCell ref="Y107:AB107"/>
    <mergeCell ref="AE107:AG107"/>
    <mergeCell ref="F106:K106"/>
    <mergeCell ref="M106:N106"/>
    <mergeCell ref="S106:U106"/>
    <mergeCell ref="Y106:AB106"/>
    <mergeCell ref="AE106:AG106"/>
    <mergeCell ref="AP94:AR94"/>
    <mergeCell ref="Y95:AB95"/>
    <mergeCell ref="AE95:AG95"/>
    <mergeCell ref="F94:K94"/>
    <mergeCell ref="M94:N94"/>
    <mergeCell ref="S94:U94"/>
    <mergeCell ref="Y94:AB94"/>
    <mergeCell ref="AE94:AG94"/>
    <mergeCell ref="AP82:AR82"/>
    <mergeCell ref="Y83:AB83"/>
    <mergeCell ref="AE83:AG83"/>
    <mergeCell ref="F82:K82"/>
    <mergeCell ref="M82:N82"/>
    <mergeCell ref="S82:U82"/>
    <mergeCell ref="Y82:AB82"/>
    <mergeCell ref="AE82:AG82"/>
    <mergeCell ref="Y39:AB39"/>
    <mergeCell ref="AE39:AG39"/>
    <mergeCell ref="AP26:AR26"/>
    <mergeCell ref="Y27:AB27"/>
    <mergeCell ref="AE27:AG27"/>
    <mergeCell ref="AP38:AR38"/>
    <mergeCell ref="F38:K38"/>
    <mergeCell ref="M38:N38"/>
    <mergeCell ref="S38:U38"/>
    <mergeCell ref="Y38:AB38"/>
    <mergeCell ref="AE38:AG38"/>
    <mergeCell ref="Y15:AB15"/>
    <mergeCell ref="AE15:AG15"/>
    <mergeCell ref="I2:AE2"/>
    <mergeCell ref="F26:K26"/>
    <mergeCell ref="M26:N26"/>
    <mergeCell ref="S26:U26"/>
    <mergeCell ref="Y26:AB26"/>
    <mergeCell ref="AE26:AG26"/>
    <mergeCell ref="AY6:BA6"/>
    <mergeCell ref="AP8:AR8"/>
    <mergeCell ref="Y9:AB9"/>
    <mergeCell ref="AE9:AG9"/>
    <mergeCell ref="F14:K14"/>
    <mergeCell ref="M14:N14"/>
    <mergeCell ref="S14:U14"/>
    <mergeCell ref="Y14:AB14"/>
    <mergeCell ref="AE14:AG14"/>
    <mergeCell ref="AP14:AR14"/>
    <mergeCell ref="F8:K8"/>
    <mergeCell ref="M8:N8"/>
    <mergeCell ref="S8:U8"/>
    <mergeCell ref="Y8:AB8"/>
    <mergeCell ref="AE8:AG8"/>
    <mergeCell ref="AP54:AR54"/>
    <mergeCell ref="Y55:AB55"/>
    <mergeCell ref="AE55:AG55"/>
    <mergeCell ref="F54:K54"/>
    <mergeCell ref="M54:N54"/>
    <mergeCell ref="S54:U54"/>
    <mergeCell ref="Y54:AB54"/>
    <mergeCell ref="AE54:AG54"/>
    <mergeCell ref="AP70:AR70"/>
    <mergeCell ref="Y71:AB71"/>
    <mergeCell ref="AE71:AG71"/>
    <mergeCell ref="F70:K70"/>
    <mergeCell ref="M70:N70"/>
    <mergeCell ref="S70:U70"/>
    <mergeCell ref="Y70:AB70"/>
    <mergeCell ref="AE70:AG70"/>
  </mergeCells>
  <conditionalFormatting sqref="AY11:BA12">
    <cfRule type="containsText" dxfId="435" priority="55" operator="containsText" text="Si">
      <formula>NOT(ISERROR(SEARCH("Si",AY11)))</formula>
    </cfRule>
    <cfRule type="containsText" dxfId="434" priority="56" operator="containsText" text="No">
      <formula>NOT(ISERROR(SEARCH("No",AY11)))</formula>
    </cfRule>
  </conditionalFormatting>
  <conditionalFormatting sqref="AY17:BA18">
    <cfRule type="containsText" dxfId="433" priority="51" operator="containsText" text="Si">
      <formula>NOT(ISERROR(SEARCH("Si",AY17)))</formula>
    </cfRule>
    <cfRule type="containsText" dxfId="432" priority="52" operator="containsText" text="No">
      <formula>NOT(ISERROR(SEARCH("No",AY17)))</formula>
    </cfRule>
  </conditionalFormatting>
  <conditionalFormatting sqref="AY20:BA21">
    <cfRule type="containsText" dxfId="431" priority="49" operator="containsText" text="Si">
      <formula>NOT(ISERROR(SEARCH("Si",AY20)))</formula>
    </cfRule>
    <cfRule type="containsText" dxfId="430" priority="50" operator="containsText" text="No">
      <formula>NOT(ISERROR(SEARCH("No",AY20)))</formula>
    </cfRule>
  </conditionalFormatting>
  <conditionalFormatting sqref="AY23:BA24">
    <cfRule type="containsText" dxfId="429" priority="47" operator="containsText" text="Si">
      <formula>NOT(ISERROR(SEARCH("Si",AY23)))</formula>
    </cfRule>
    <cfRule type="containsText" dxfId="428" priority="48" operator="containsText" text="No">
      <formula>NOT(ISERROR(SEARCH("No",AY23)))</formula>
    </cfRule>
  </conditionalFormatting>
  <conditionalFormatting sqref="AY29:BA30">
    <cfRule type="containsText" dxfId="427" priority="45" operator="containsText" text="Si">
      <formula>NOT(ISERROR(SEARCH("Si",AY29)))</formula>
    </cfRule>
    <cfRule type="containsText" dxfId="426" priority="46" operator="containsText" text="No">
      <formula>NOT(ISERROR(SEARCH("No",AY29)))</formula>
    </cfRule>
  </conditionalFormatting>
  <conditionalFormatting sqref="AY32:BA33">
    <cfRule type="containsText" dxfId="425" priority="43" operator="containsText" text="Si">
      <formula>NOT(ISERROR(SEARCH("Si",AY32)))</formula>
    </cfRule>
    <cfRule type="containsText" dxfId="424" priority="44" operator="containsText" text="No">
      <formula>NOT(ISERROR(SEARCH("No",AY32)))</formula>
    </cfRule>
  </conditionalFormatting>
  <conditionalFormatting sqref="AY35:BA36">
    <cfRule type="containsText" dxfId="423" priority="41" operator="containsText" text="Si">
      <formula>NOT(ISERROR(SEARCH("Si",AY35)))</formula>
    </cfRule>
    <cfRule type="containsText" dxfId="422" priority="42" operator="containsText" text="No">
      <formula>NOT(ISERROR(SEARCH("No",AY35)))</formula>
    </cfRule>
  </conditionalFormatting>
  <conditionalFormatting sqref="AY42:BA43">
    <cfRule type="containsText" dxfId="421" priority="39" operator="containsText" text="Si">
      <formula>NOT(ISERROR(SEARCH("Si",AY42)))</formula>
    </cfRule>
    <cfRule type="containsText" dxfId="420" priority="40" operator="containsText" text="No">
      <formula>NOT(ISERROR(SEARCH("No",AY42)))</formula>
    </cfRule>
  </conditionalFormatting>
  <conditionalFormatting sqref="AY45:BA46">
    <cfRule type="containsText" dxfId="419" priority="37" operator="containsText" text="Si">
      <formula>NOT(ISERROR(SEARCH("Si",AY45)))</formula>
    </cfRule>
    <cfRule type="containsText" dxfId="418" priority="38" operator="containsText" text="No">
      <formula>NOT(ISERROR(SEARCH("No",AY45)))</formula>
    </cfRule>
  </conditionalFormatting>
  <conditionalFormatting sqref="AY48:BA49">
    <cfRule type="containsText" dxfId="417" priority="35" operator="containsText" text="Si">
      <formula>NOT(ISERROR(SEARCH("Si",AY48)))</formula>
    </cfRule>
    <cfRule type="containsText" dxfId="416" priority="36" operator="containsText" text="No">
      <formula>NOT(ISERROR(SEARCH("No",AY48)))</formula>
    </cfRule>
  </conditionalFormatting>
  <conditionalFormatting sqref="AY51:BA52">
    <cfRule type="containsText" dxfId="415" priority="33" operator="containsText" text="Si">
      <formula>NOT(ISERROR(SEARCH("Si",AY51)))</formula>
    </cfRule>
    <cfRule type="containsText" dxfId="414" priority="34" operator="containsText" text="No">
      <formula>NOT(ISERROR(SEARCH("No",AY51)))</formula>
    </cfRule>
  </conditionalFormatting>
  <conditionalFormatting sqref="AY58:BA59">
    <cfRule type="containsText" dxfId="413" priority="31" operator="containsText" text="Si">
      <formula>NOT(ISERROR(SEARCH("Si",AY58)))</formula>
    </cfRule>
    <cfRule type="containsText" dxfId="412" priority="32" operator="containsText" text="No">
      <formula>NOT(ISERROR(SEARCH("No",AY58)))</formula>
    </cfRule>
  </conditionalFormatting>
  <conditionalFormatting sqref="AY61:BA62">
    <cfRule type="containsText" dxfId="411" priority="29" operator="containsText" text="Si">
      <formula>NOT(ISERROR(SEARCH("Si",AY61)))</formula>
    </cfRule>
    <cfRule type="containsText" dxfId="410" priority="30" operator="containsText" text="No">
      <formula>NOT(ISERROR(SEARCH("No",AY61)))</formula>
    </cfRule>
  </conditionalFormatting>
  <conditionalFormatting sqref="AY64:BA65">
    <cfRule type="containsText" dxfId="409" priority="27" operator="containsText" text="Si">
      <formula>NOT(ISERROR(SEARCH("Si",AY64)))</formula>
    </cfRule>
    <cfRule type="containsText" dxfId="408" priority="28" operator="containsText" text="No">
      <formula>NOT(ISERROR(SEARCH("No",AY64)))</formula>
    </cfRule>
  </conditionalFormatting>
  <conditionalFormatting sqref="AY67:BA68">
    <cfRule type="containsText" dxfId="407" priority="25" operator="containsText" text="Si">
      <formula>NOT(ISERROR(SEARCH("Si",AY67)))</formula>
    </cfRule>
    <cfRule type="containsText" dxfId="406" priority="26" operator="containsText" text="No">
      <formula>NOT(ISERROR(SEARCH("No",AY67)))</formula>
    </cfRule>
  </conditionalFormatting>
  <conditionalFormatting sqref="AY73:BA74">
    <cfRule type="containsText" dxfId="405" priority="23" operator="containsText" text="Si">
      <formula>NOT(ISERROR(SEARCH("Si",AY73)))</formula>
    </cfRule>
    <cfRule type="containsText" dxfId="404" priority="24" operator="containsText" text="No">
      <formula>NOT(ISERROR(SEARCH("No",AY73)))</formula>
    </cfRule>
  </conditionalFormatting>
  <conditionalFormatting sqref="AY76:BA77">
    <cfRule type="containsText" dxfId="403" priority="21" operator="containsText" text="Si">
      <formula>NOT(ISERROR(SEARCH("Si",AY76)))</formula>
    </cfRule>
    <cfRule type="containsText" dxfId="402" priority="22" operator="containsText" text="No">
      <formula>NOT(ISERROR(SEARCH("No",AY76)))</formula>
    </cfRule>
  </conditionalFormatting>
  <conditionalFormatting sqref="AY79:BA80">
    <cfRule type="containsText" dxfId="401" priority="19" operator="containsText" text="Si">
      <formula>NOT(ISERROR(SEARCH("Si",AY79)))</formula>
    </cfRule>
    <cfRule type="containsText" dxfId="400" priority="20" operator="containsText" text="No">
      <formula>NOT(ISERROR(SEARCH("No",AY79)))</formula>
    </cfRule>
  </conditionalFormatting>
  <conditionalFormatting sqref="AY85:BA86">
    <cfRule type="containsText" dxfId="399" priority="17" operator="containsText" text="Si">
      <formula>NOT(ISERROR(SEARCH("Si",AY85)))</formula>
    </cfRule>
    <cfRule type="containsText" dxfId="398" priority="18" operator="containsText" text="No">
      <formula>NOT(ISERROR(SEARCH("No",AY85)))</formula>
    </cfRule>
  </conditionalFormatting>
  <conditionalFormatting sqref="AY88:BA89">
    <cfRule type="containsText" dxfId="397" priority="15" operator="containsText" text="Si">
      <formula>NOT(ISERROR(SEARCH("Si",AY88)))</formula>
    </cfRule>
    <cfRule type="containsText" dxfId="396" priority="16" operator="containsText" text="No">
      <formula>NOT(ISERROR(SEARCH("No",AY88)))</formula>
    </cfRule>
  </conditionalFormatting>
  <conditionalFormatting sqref="AY91:BA92">
    <cfRule type="containsText" dxfId="395" priority="13" operator="containsText" text="Si">
      <formula>NOT(ISERROR(SEARCH("Si",AY91)))</formula>
    </cfRule>
    <cfRule type="containsText" dxfId="394" priority="14" operator="containsText" text="No">
      <formula>NOT(ISERROR(SEARCH("No",AY91)))</formula>
    </cfRule>
  </conditionalFormatting>
  <conditionalFormatting sqref="AY97:BA98">
    <cfRule type="containsText" dxfId="393" priority="11" operator="containsText" text="Si">
      <formula>NOT(ISERROR(SEARCH("Si",AY97)))</formula>
    </cfRule>
    <cfRule type="containsText" dxfId="392" priority="12" operator="containsText" text="No">
      <formula>NOT(ISERROR(SEARCH("No",AY97)))</formula>
    </cfRule>
  </conditionalFormatting>
  <conditionalFormatting sqref="AY100:BA101">
    <cfRule type="containsText" dxfId="391" priority="9" operator="containsText" text="Si">
      <formula>NOT(ISERROR(SEARCH("Si",AY100)))</formula>
    </cfRule>
    <cfRule type="containsText" dxfId="390" priority="10" operator="containsText" text="No">
      <formula>NOT(ISERROR(SEARCH("No",AY100)))</formula>
    </cfRule>
  </conditionalFormatting>
  <conditionalFormatting sqref="AY103:BA104">
    <cfRule type="containsText" dxfId="389" priority="7" operator="containsText" text="Si">
      <formula>NOT(ISERROR(SEARCH("Si",AY103)))</formula>
    </cfRule>
    <cfRule type="containsText" dxfId="388" priority="8" operator="containsText" text="No">
      <formula>NOT(ISERROR(SEARCH("No",AY103)))</formula>
    </cfRule>
  </conditionalFormatting>
  <conditionalFormatting sqref="AY109:BA110">
    <cfRule type="containsText" dxfId="387" priority="5" operator="containsText" text="Si">
      <formula>NOT(ISERROR(SEARCH("Si",AY109)))</formula>
    </cfRule>
    <cfRule type="containsText" dxfId="386" priority="6" operator="containsText" text="No">
      <formula>NOT(ISERROR(SEARCH("No",AY109)))</formula>
    </cfRule>
  </conditionalFormatting>
  <conditionalFormatting sqref="AY112:BA113">
    <cfRule type="containsText" dxfId="385" priority="3" operator="containsText" text="Si">
      <formula>NOT(ISERROR(SEARCH("Si",AY112)))</formula>
    </cfRule>
    <cfRule type="containsText" dxfId="384" priority="4" operator="containsText" text="No">
      <formula>NOT(ISERROR(SEARCH("No",AY112)))</formula>
    </cfRule>
  </conditionalFormatting>
  <conditionalFormatting sqref="AY115:BA116">
    <cfRule type="containsText" dxfId="383" priority="1" operator="containsText" text="Si">
      <formula>NOT(ISERROR(SEARCH("Si",AY115)))</formula>
    </cfRule>
    <cfRule type="containsText" dxfId="382" priority="2" operator="containsText" text="No">
      <formula>NOT(ISERROR(SEARCH("No",AY115)))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rowBreaks count="1" manualBreakCount="1">
    <brk id="132" max="6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P85"/>
  <sheetViews>
    <sheetView topLeftCell="A71" workbookViewId="0">
      <selection activeCell="F85" sqref="F85"/>
    </sheetView>
  </sheetViews>
  <sheetFormatPr baseColWidth="10" defaultRowHeight="15"/>
  <cols>
    <col min="1" max="1" width="2.85546875" customWidth="1"/>
    <col min="2" max="2" width="8.140625" bestFit="1" customWidth="1"/>
    <col min="3" max="3" width="10.7109375" bestFit="1" customWidth="1"/>
    <col min="4" max="4" width="16.28515625" bestFit="1" customWidth="1"/>
    <col min="5" max="5" width="16.5703125" customWidth="1"/>
    <col min="6" max="6" width="18.28515625" customWidth="1"/>
    <col min="10" max="10" width="10.7109375" bestFit="1" customWidth="1"/>
    <col min="11" max="11" width="7.28515625" customWidth="1"/>
    <col min="12" max="12" width="5" customWidth="1"/>
    <col min="13" max="13" width="5" bestFit="1" customWidth="1"/>
    <col min="14" max="14" width="4" bestFit="1" customWidth="1"/>
    <col min="15" max="15" width="7" bestFit="1" customWidth="1"/>
  </cols>
  <sheetData>
    <row r="2" spans="2:16">
      <c r="B2" s="674" t="s">
        <v>66</v>
      </c>
      <c r="C2" s="674"/>
    </row>
    <row r="4" spans="2:16">
      <c r="B4" s="89" t="s">
        <v>64</v>
      </c>
      <c r="C4" s="89" t="s">
        <v>60</v>
      </c>
      <c r="D4" s="89" t="s">
        <v>65</v>
      </c>
      <c r="E4" s="89" t="s">
        <v>61</v>
      </c>
      <c r="F4" s="89" t="s">
        <v>68</v>
      </c>
      <c r="G4" s="89" t="s">
        <v>62</v>
      </c>
      <c r="H4" s="89" t="s">
        <v>63</v>
      </c>
      <c r="J4" s="677" t="s">
        <v>23</v>
      </c>
      <c r="K4" s="678"/>
      <c r="L4" s="676" t="s">
        <v>18</v>
      </c>
      <c r="M4" s="676"/>
      <c r="N4" s="675" t="s">
        <v>69</v>
      </c>
      <c r="O4" s="675"/>
    </row>
    <row r="5" spans="2:16">
      <c r="B5">
        <v>1</v>
      </c>
      <c r="C5" s="87">
        <v>41142</v>
      </c>
      <c r="D5" t="s">
        <v>78</v>
      </c>
      <c r="E5">
        <v>660</v>
      </c>
    </row>
    <row r="6" spans="2:16">
      <c r="B6" s="91">
        <v>2</v>
      </c>
      <c r="C6" s="92">
        <v>41124</v>
      </c>
      <c r="D6" s="91" t="s">
        <v>70</v>
      </c>
      <c r="E6" s="91">
        <v>658</v>
      </c>
      <c r="F6" s="91" t="s">
        <v>51</v>
      </c>
      <c r="G6" s="91"/>
      <c r="H6" s="91"/>
      <c r="J6" s="87"/>
      <c r="P6" s="87"/>
    </row>
    <row r="7" spans="2:16">
      <c r="B7">
        <v>3</v>
      </c>
      <c r="C7" s="87">
        <v>41124</v>
      </c>
      <c r="D7" t="s">
        <v>71</v>
      </c>
      <c r="E7">
        <v>618</v>
      </c>
      <c r="J7" s="87"/>
    </row>
    <row r="8" spans="2:16">
      <c r="B8">
        <v>4</v>
      </c>
      <c r="C8" s="87">
        <v>41142</v>
      </c>
      <c r="D8" t="s">
        <v>79</v>
      </c>
      <c r="E8">
        <v>713</v>
      </c>
    </row>
    <row r="9" spans="2:16">
      <c r="B9">
        <v>5</v>
      </c>
      <c r="C9" s="87">
        <v>41143</v>
      </c>
      <c r="D9" t="s">
        <v>80</v>
      </c>
      <c r="E9">
        <v>714</v>
      </c>
    </row>
    <row r="10" spans="2:16">
      <c r="B10">
        <v>6</v>
      </c>
      <c r="C10" s="87">
        <v>41143</v>
      </c>
      <c r="D10" t="s">
        <v>81</v>
      </c>
      <c r="E10">
        <v>654</v>
      </c>
    </row>
    <row r="11" spans="2:16">
      <c r="B11">
        <v>7</v>
      </c>
      <c r="C11" s="87">
        <v>41143</v>
      </c>
      <c r="D11" t="s">
        <v>82</v>
      </c>
      <c r="E11">
        <v>649</v>
      </c>
    </row>
    <row r="12" spans="2:16">
      <c r="B12" s="91">
        <v>8</v>
      </c>
      <c r="C12" s="92">
        <v>41143</v>
      </c>
      <c r="D12" s="91" t="s">
        <v>83</v>
      </c>
      <c r="E12" s="91">
        <v>589</v>
      </c>
      <c r="F12" s="91" t="s">
        <v>51</v>
      </c>
      <c r="G12" s="91"/>
      <c r="H12" s="91"/>
    </row>
    <row r="13" spans="2:16">
      <c r="B13">
        <v>9</v>
      </c>
      <c r="C13" s="87">
        <v>41143</v>
      </c>
      <c r="D13" t="s">
        <v>84</v>
      </c>
      <c r="E13">
        <v>612</v>
      </c>
    </row>
    <row r="14" spans="2:16">
      <c r="B14">
        <v>10</v>
      </c>
      <c r="C14" s="87">
        <v>41143</v>
      </c>
      <c r="D14" t="s">
        <v>85</v>
      </c>
      <c r="E14">
        <v>605</v>
      </c>
    </row>
    <row r="18" spans="2:7">
      <c r="B18" s="94">
        <v>41153</v>
      </c>
    </row>
    <row r="19" spans="2:7">
      <c r="C19" s="95">
        <v>41165</v>
      </c>
      <c r="D19" t="s">
        <v>94</v>
      </c>
      <c r="E19">
        <v>859</v>
      </c>
    </row>
    <row r="20" spans="2:7">
      <c r="C20" s="95">
        <v>41165</v>
      </c>
      <c r="D20" t="s">
        <v>95</v>
      </c>
      <c r="E20">
        <v>2798</v>
      </c>
    </row>
    <row r="21" spans="2:7">
      <c r="B21" s="94">
        <v>41183</v>
      </c>
    </row>
    <row r="22" spans="2:7">
      <c r="C22" s="95">
        <v>41194</v>
      </c>
      <c r="D22" t="s">
        <v>96</v>
      </c>
      <c r="E22">
        <v>844</v>
      </c>
      <c r="F22" s="95">
        <v>41197</v>
      </c>
    </row>
    <row r="23" spans="2:7">
      <c r="C23" s="95">
        <v>41194</v>
      </c>
      <c r="D23" t="s">
        <v>97</v>
      </c>
      <c r="E23">
        <v>520</v>
      </c>
      <c r="G23">
        <v>-63</v>
      </c>
    </row>
    <row r="24" spans="2:7">
      <c r="C24" s="95">
        <v>41194</v>
      </c>
      <c r="D24" t="s">
        <v>98</v>
      </c>
      <c r="E24">
        <v>508</v>
      </c>
    </row>
    <row r="25" spans="2:7">
      <c r="C25" s="95">
        <v>41195</v>
      </c>
      <c r="D25" t="s">
        <v>99</v>
      </c>
      <c r="E25">
        <v>517</v>
      </c>
    </row>
    <row r="26" spans="2:7">
      <c r="C26" s="95">
        <v>41195</v>
      </c>
      <c r="D26" t="s">
        <v>100</v>
      </c>
      <c r="E26">
        <v>904</v>
      </c>
    </row>
    <row r="27" spans="2:7">
      <c r="C27" s="95">
        <v>41208</v>
      </c>
      <c r="D27" t="s">
        <v>101</v>
      </c>
      <c r="E27">
        <v>660</v>
      </c>
    </row>
    <row r="28" spans="2:7">
      <c r="C28" s="95">
        <v>41208</v>
      </c>
      <c r="D28" t="s">
        <v>102</v>
      </c>
      <c r="E28">
        <v>578</v>
      </c>
    </row>
    <row r="29" spans="2:7">
      <c r="C29" s="95">
        <v>41208</v>
      </c>
      <c r="D29" t="s">
        <v>103</v>
      </c>
      <c r="E29">
        <v>614</v>
      </c>
    </row>
    <row r="30" spans="2:7">
      <c r="C30" s="95">
        <v>41208</v>
      </c>
      <c r="D30" t="s">
        <v>104</v>
      </c>
      <c r="E30">
        <v>593</v>
      </c>
    </row>
    <row r="31" spans="2:7">
      <c r="C31" s="95">
        <v>41208</v>
      </c>
      <c r="D31" t="s">
        <v>105</v>
      </c>
      <c r="E31">
        <v>542</v>
      </c>
    </row>
    <row r="34" spans="2:7">
      <c r="B34" t="s">
        <v>108</v>
      </c>
    </row>
    <row r="36" spans="2:7">
      <c r="B36" t="s">
        <v>109</v>
      </c>
      <c r="C36" t="s">
        <v>60</v>
      </c>
      <c r="D36" t="s">
        <v>110</v>
      </c>
    </row>
    <row r="38" spans="2:7">
      <c r="B38" t="s">
        <v>118</v>
      </c>
      <c r="C38" s="94">
        <v>41244</v>
      </c>
      <c r="D38" t="s">
        <v>119</v>
      </c>
    </row>
    <row r="39" spans="2:7">
      <c r="B39" t="s">
        <v>118</v>
      </c>
      <c r="C39" s="94">
        <v>41244</v>
      </c>
      <c r="D39" t="s">
        <v>120</v>
      </c>
    </row>
    <row r="43" spans="2:7">
      <c r="B43" s="142"/>
      <c r="C43" s="672">
        <v>41275</v>
      </c>
      <c r="D43" s="673"/>
      <c r="E43" s="673"/>
      <c r="F43" s="143"/>
    </row>
    <row r="44" spans="2:7">
      <c r="B44" s="142"/>
      <c r="C44" s="673"/>
      <c r="D44" s="673"/>
      <c r="E44" s="673"/>
      <c r="F44" s="143"/>
    </row>
    <row r="45" spans="2:7">
      <c r="B45" s="142"/>
      <c r="C45" s="142"/>
      <c r="D45" s="142"/>
      <c r="E45" s="142"/>
      <c r="F45" s="142"/>
    </row>
    <row r="46" spans="2:7">
      <c r="B46" s="142"/>
      <c r="C46" s="144" t="s">
        <v>139</v>
      </c>
      <c r="D46" s="145"/>
      <c r="E46" s="145"/>
      <c r="F46" s="145"/>
    </row>
    <row r="47" spans="2:7">
      <c r="B47" s="142"/>
      <c r="C47" s="145" t="s">
        <v>109</v>
      </c>
      <c r="D47" s="145" t="s">
        <v>60</v>
      </c>
      <c r="E47" s="145" t="s">
        <v>110</v>
      </c>
      <c r="F47" s="145"/>
    </row>
    <row r="48" spans="2:7">
      <c r="B48" s="142">
        <v>681</v>
      </c>
      <c r="C48" s="142">
        <v>4872</v>
      </c>
      <c r="D48" s="146">
        <v>41289</v>
      </c>
      <c r="E48" s="152" t="s">
        <v>140</v>
      </c>
      <c r="F48" s="153"/>
      <c r="G48" s="148">
        <v>41290</v>
      </c>
    </row>
    <row r="49" spans="2:7">
      <c r="B49" s="142">
        <v>626</v>
      </c>
      <c r="C49" s="142">
        <v>4897</v>
      </c>
      <c r="D49" s="146">
        <v>41290</v>
      </c>
      <c r="E49" s="152" t="s">
        <v>141</v>
      </c>
      <c r="F49" s="153"/>
      <c r="G49" s="148">
        <v>41293</v>
      </c>
    </row>
    <row r="50" spans="2:7">
      <c r="B50" s="142">
        <v>626</v>
      </c>
      <c r="C50" s="142">
        <v>4897</v>
      </c>
      <c r="D50" s="146">
        <v>41290</v>
      </c>
      <c r="E50" s="152" t="s">
        <v>142</v>
      </c>
      <c r="F50" s="153"/>
      <c r="G50" s="95">
        <v>41295</v>
      </c>
    </row>
    <row r="51" spans="2:7">
      <c r="B51" s="147">
        <v>626</v>
      </c>
      <c r="C51" s="142">
        <v>4897</v>
      </c>
      <c r="D51" s="146">
        <v>41290</v>
      </c>
      <c r="E51" s="152" t="s">
        <v>143</v>
      </c>
      <c r="G51" s="95">
        <v>41304</v>
      </c>
    </row>
    <row r="52" spans="2:7">
      <c r="B52" s="147">
        <v>626</v>
      </c>
      <c r="C52" s="142">
        <v>4897</v>
      </c>
      <c r="D52" s="146">
        <v>41290</v>
      </c>
      <c r="E52" s="152" t="s">
        <v>144</v>
      </c>
      <c r="G52" s="95">
        <v>41311</v>
      </c>
    </row>
    <row r="53" spans="2:7">
      <c r="B53" s="147">
        <v>678</v>
      </c>
      <c r="C53" s="147">
        <v>4469</v>
      </c>
      <c r="D53" s="146">
        <v>41296</v>
      </c>
      <c r="E53" s="152" t="s">
        <v>148</v>
      </c>
      <c r="F53" s="153" t="s">
        <v>151</v>
      </c>
      <c r="G53" s="95">
        <v>41306</v>
      </c>
    </row>
    <row r="54" spans="2:7">
      <c r="B54" s="147">
        <v>680</v>
      </c>
      <c r="C54" s="147">
        <v>4469</v>
      </c>
      <c r="D54" s="146">
        <v>41296</v>
      </c>
      <c r="E54" s="152" t="s">
        <v>149</v>
      </c>
      <c r="F54" s="153" t="s">
        <v>152</v>
      </c>
      <c r="G54" s="95">
        <v>41318</v>
      </c>
    </row>
    <row r="55" spans="2:7">
      <c r="B55" s="147">
        <v>679</v>
      </c>
      <c r="C55" s="147">
        <v>4469</v>
      </c>
      <c r="D55" s="146">
        <v>41296</v>
      </c>
      <c r="E55" s="152" t="s">
        <v>150</v>
      </c>
      <c r="F55" s="153" t="s">
        <v>153</v>
      </c>
      <c r="G55" s="95">
        <v>41307</v>
      </c>
    </row>
    <row r="59" spans="2:7">
      <c r="B59" s="142"/>
      <c r="C59" s="672">
        <v>41306</v>
      </c>
      <c r="D59" s="673"/>
      <c r="E59" s="673"/>
      <c r="F59" s="218"/>
    </row>
    <row r="60" spans="2:7">
      <c r="B60" s="142"/>
      <c r="C60" s="673"/>
      <c r="D60" s="673"/>
      <c r="E60" s="673"/>
      <c r="F60" s="218"/>
    </row>
    <row r="61" spans="2:7">
      <c r="B61" s="142"/>
      <c r="C61" s="142"/>
      <c r="D61" s="142"/>
      <c r="E61" s="142"/>
      <c r="F61" s="142"/>
    </row>
    <row r="62" spans="2:7">
      <c r="B62" s="142"/>
      <c r="C62" s="144" t="s">
        <v>139</v>
      </c>
      <c r="D62" s="145"/>
      <c r="E62" s="145"/>
      <c r="F62" s="145"/>
    </row>
    <row r="63" spans="2:7">
      <c r="B63" s="142"/>
      <c r="C63" s="145" t="s">
        <v>109</v>
      </c>
      <c r="D63" s="145" t="s">
        <v>60</v>
      </c>
      <c r="E63" s="145" t="s">
        <v>110</v>
      </c>
      <c r="F63" s="145"/>
    </row>
    <row r="64" spans="2:7">
      <c r="B64" s="142">
        <v>674</v>
      </c>
      <c r="C64" s="142">
        <v>4649</v>
      </c>
      <c r="D64" s="146">
        <v>41311</v>
      </c>
      <c r="E64" s="147" t="s">
        <v>163</v>
      </c>
      <c r="F64" s="153" t="s">
        <v>165</v>
      </c>
      <c r="G64" s="148"/>
    </row>
    <row r="65" spans="2:7">
      <c r="B65" s="142">
        <v>684</v>
      </c>
      <c r="C65" s="142">
        <v>4649</v>
      </c>
      <c r="D65" s="146">
        <v>41311</v>
      </c>
      <c r="E65" s="221" t="s">
        <v>164</v>
      </c>
      <c r="F65" s="153" t="s">
        <v>166</v>
      </c>
      <c r="G65" s="148">
        <v>41326</v>
      </c>
    </row>
    <row r="66" spans="2:7">
      <c r="B66" s="147">
        <v>675</v>
      </c>
      <c r="C66" s="147">
        <v>4709</v>
      </c>
      <c r="D66" s="146">
        <v>41317</v>
      </c>
      <c r="E66" s="221" t="s">
        <v>171</v>
      </c>
      <c r="F66" s="153" t="s">
        <v>167</v>
      </c>
      <c r="G66" s="219">
        <v>41321</v>
      </c>
    </row>
    <row r="67" spans="2:7">
      <c r="B67" s="147">
        <v>669</v>
      </c>
      <c r="C67" s="147">
        <v>4709</v>
      </c>
      <c r="D67" s="146">
        <v>41317</v>
      </c>
      <c r="E67" s="221" t="s">
        <v>170</v>
      </c>
      <c r="F67" s="153" t="s">
        <v>169</v>
      </c>
      <c r="G67" s="219">
        <v>41320</v>
      </c>
    </row>
    <row r="68" spans="2:7">
      <c r="B68" s="147">
        <v>678</v>
      </c>
      <c r="C68" s="147">
        <v>4709</v>
      </c>
      <c r="D68" s="146">
        <v>41317</v>
      </c>
      <c r="E68" s="221" t="s">
        <v>172</v>
      </c>
      <c r="F68" s="153" t="s">
        <v>168</v>
      </c>
      <c r="G68" s="219">
        <v>41334</v>
      </c>
    </row>
    <row r="69" spans="2:7">
      <c r="B69" s="147">
        <v>679</v>
      </c>
      <c r="C69" s="147">
        <v>4709</v>
      </c>
      <c r="D69" s="146">
        <v>41317</v>
      </c>
      <c r="E69" s="221" t="s">
        <v>173</v>
      </c>
      <c r="F69" s="153" t="s">
        <v>168</v>
      </c>
      <c r="G69" s="219">
        <v>41327</v>
      </c>
    </row>
    <row r="70" spans="2:7">
      <c r="B70" s="147">
        <v>671</v>
      </c>
      <c r="C70" s="147">
        <v>4805</v>
      </c>
      <c r="D70" s="146">
        <v>41325</v>
      </c>
      <c r="E70" s="147" t="s">
        <v>174</v>
      </c>
      <c r="F70" s="222">
        <v>50500645</v>
      </c>
      <c r="G70" s="220"/>
    </row>
    <row r="71" spans="2:7">
      <c r="B71" s="147">
        <v>674</v>
      </c>
      <c r="C71" s="147">
        <v>4805</v>
      </c>
      <c r="D71" s="146">
        <v>41325</v>
      </c>
      <c r="E71" s="147" t="s">
        <v>175</v>
      </c>
      <c r="F71" s="153" t="s">
        <v>177</v>
      </c>
      <c r="G71" s="219"/>
    </row>
    <row r="72" spans="2:7">
      <c r="B72" s="147">
        <v>676</v>
      </c>
      <c r="C72" s="147">
        <v>4805</v>
      </c>
      <c r="D72" s="146">
        <v>41325</v>
      </c>
      <c r="E72" s="221" t="s">
        <v>176</v>
      </c>
      <c r="F72" s="153" t="s">
        <v>178</v>
      </c>
      <c r="G72" s="95">
        <v>41354</v>
      </c>
    </row>
    <row r="73" spans="2:7">
      <c r="B73" s="147">
        <v>678</v>
      </c>
      <c r="C73" s="147">
        <v>4869</v>
      </c>
      <c r="D73" s="263">
        <v>41331</v>
      </c>
      <c r="E73" s="221" t="s">
        <v>181</v>
      </c>
      <c r="F73" s="153" t="s">
        <v>184</v>
      </c>
      <c r="G73" s="95">
        <v>41342</v>
      </c>
    </row>
    <row r="74" spans="2:7">
      <c r="B74" s="147">
        <v>673</v>
      </c>
      <c r="C74" s="147">
        <v>4869</v>
      </c>
      <c r="D74" s="263">
        <v>41331</v>
      </c>
      <c r="E74" s="221" t="s">
        <v>182</v>
      </c>
      <c r="F74" s="153" t="s">
        <v>178</v>
      </c>
      <c r="G74" s="95">
        <v>41339</v>
      </c>
    </row>
    <row r="75" spans="2:7">
      <c r="B75" s="147">
        <v>676</v>
      </c>
      <c r="C75" s="147">
        <v>4869</v>
      </c>
      <c r="D75" s="263">
        <v>41331</v>
      </c>
      <c r="E75" s="147" t="s">
        <v>183</v>
      </c>
      <c r="F75" s="153" t="s">
        <v>185</v>
      </c>
    </row>
    <row r="77" spans="2:7">
      <c r="B77" s="142"/>
      <c r="C77" s="672">
        <v>41334</v>
      </c>
      <c r="D77" s="673"/>
      <c r="E77" s="673"/>
      <c r="F77" s="264"/>
    </row>
    <row r="78" spans="2:7">
      <c r="B78" s="142"/>
      <c r="C78" s="673"/>
      <c r="D78" s="673"/>
      <c r="E78" s="673"/>
      <c r="F78" s="264"/>
    </row>
    <row r="79" spans="2:7">
      <c r="B79" s="142"/>
      <c r="C79" s="142"/>
      <c r="D79" s="142"/>
      <c r="E79" s="142"/>
      <c r="F79" s="142"/>
    </row>
    <row r="80" spans="2:7">
      <c r="B80" s="142"/>
      <c r="C80" s="144" t="s">
        <v>139</v>
      </c>
      <c r="D80" s="145"/>
      <c r="E80" s="145"/>
      <c r="F80" s="145"/>
    </row>
    <row r="81" spans="2:7">
      <c r="B81" s="142"/>
      <c r="C81" s="145" t="s">
        <v>109</v>
      </c>
      <c r="D81" s="145" t="s">
        <v>60</v>
      </c>
      <c r="E81" s="145" t="s">
        <v>110</v>
      </c>
      <c r="F81" s="145"/>
    </row>
    <row r="82" spans="2:7">
      <c r="B82" s="142">
        <v>677</v>
      </c>
      <c r="C82" s="142">
        <v>4948</v>
      </c>
      <c r="D82" s="146">
        <v>41338</v>
      </c>
      <c r="E82" s="221" t="s">
        <v>186</v>
      </c>
      <c r="F82" s="153" t="s">
        <v>178</v>
      </c>
      <c r="G82" s="148">
        <v>41353</v>
      </c>
    </row>
    <row r="83" spans="2:7">
      <c r="B83" s="268">
        <v>668</v>
      </c>
      <c r="C83" s="268">
        <v>5168</v>
      </c>
      <c r="D83" s="263">
        <v>41359</v>
      </c>
      <c r="E83" s="274" t="s">
        <v>191</v>
      </c>
      <c r="F83" s="270" t="s">
        <v>192</v>
      </c>
      <c r="G83" s="273">
        <v>41366</v>
      </c>
    </row>
    <row r="84" spans="2:7">
      <c r="B84" s="268">
        <v>665</v>
      </c>
      <c r="C84" s="268">
        <v>5168</v>
      </c>
      <c r="D84" s="263">
        <v>41359</v>
      </c>
      <c r="E84" s="274" t="s">
        <v>193</v>
      </c>
      <c r="F84" s="270" t="s">
        <v>194</v>
      </c>
      <c r="G84" s="273">
        <v>41368</v>
      </c>
    </row>
    <row r="85" spans="2:7">
      <c r="B85" s="269">
        <v>672</v>
      </c>
      <c r="C85" s="268">
        <v>5168</v>
      </c>
      <c r="D85" s="263">
        <v>41359</v>
      </c>
      <c r="E85" s="274" t="s">
        <v>195</v>
      </c>
      <c r="F85" s="270" t="s">
        <v>196</v>
      </c>
      <c r="G85" s="273">
        <v>41369</v>
      </c>
    </row>
  </sheetData>
  <mergeCells count="7">
    <mergeCell ref="C77:E78"/>
    <mergeCell ref="C59:E60"/>
    <mergeCell ref="B2:C2"/>
    <mergeCell ref="N4:O4"/>
    <mergeCell ref="L4:M4"/>
    <mergeCell ref="J4:K4"/>
    <mergeCell ref="C43:E4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BA117"/>
  <sheetViews>
    <sheetView view="pageBreakPreview" topLeftCell="O94" zoomScale="91" zoomScaleSheetLayoutView="91" workbookViewId="0">
      <selection activeCell="AL117" sqref="AL117:AM11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45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7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8.14062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53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53" ht="15.75" thickBot="1">
      <c r="AY6" s="621" t="s">
        <v>44</v>
      </c>
      <c r="AZ6" s="622"/>
      <c r="BA6" s="623"/>
    </row>
    <row r="7" spans="2:53" ht="15.75" thickBot="1"/>
    <row r="8" spans="2:53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609" t="s">
        <v>123</v>
      </c>
      <c r="T8" s="610"/>
      <c r="U8" s="611"/>
      <c r="V8" s="50" t="s">
        <v>29</v>
      </c>
      <c r="W8" s="55" t="s">
        <v>14</v>
      </c>
      <c r="X8" s="54" t="s">
        <v>9</v>
      </c>
      <c r="Y8" s="629" t="s">
        <v>124</v>
      </c>
      <c r="Z8" s="630"/>
      <c r="AA8" s="630"/>
      <c r="AB8" s="636"/>
      <c r="AC8" s="100" t="s">
        <v>14</v>
      </c>
      <c r="AD8" s="56"/>
      <c r="AE8" s="631" t="s">
        <v>41</v>
      </c>
      <c r="AF8" s="632"/>
      <c r="AG8" s="637"/>
      <c r="AH8" s="101" t="s">
        <v>43</v>
      </c>
      <c r="AI8" s="54"/>
      <c r="AJ8" s="57" t="s">
        <v>38</v>
      </c>
      <c r="AK8" s="58"/>
      <c r="AL8" s="59"/>
      <c r="AM8" s="60"/>
      <c r="AN8" s="50" t="s">
        <v>11</v>
      </c>
      <c r="AO8" s="54"/>
      <c r="AP8" s="614" t="s">
        <v>39</v>
      </c>
      <c r="AQ8" s="615"/>
      <c r="AR8" s="616"/>
      <c r="AS8" s="54"/>
      <c r="AT8" s="102" t="s">
        <v>22</v>
      </c>
      <c r="AU8" s="55" t="s">
        <v>22</v>
      </c>
      <c r="AV8" s="50" t="s">
        <v>20</v>
      </c>
      <c r="AW8" s="50" t="s">
        <v>20</v>
      </c>
      <c r="AX8" s="54"/>
      <c r="AY8" s="15" t="s">
        <v>22</v>
      </c>
      <c r="AZ8" s="15" t="s">
        <v>9</v>
      </c>
      <c r="BA8" s="61" t="s">
        <v>9</v>
      </c>
    </row>
    <row r="9" spans="2:53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8" t="s">
        <v>126</v>
      </c>
      <c r="T9" s="25" t="s">
        <v>127</v>
      </c>
      <c r="U9" s="25" t="s">
        <v>34</v>
      </c>
      <c r="V9" s="25" t="s">
        <v>46</v>
      </c>
      <c r="W9" s="41" t="s">
        <v>16</v>
      </c>
      <c r="X9" s="3" t="s">
        <v>9</v>
      </c>
      <c r="Y9" s="633" t="s">
        <v>128</v>
      </c>
      <c r="Z9" s="626"/>
      <c r="AA9" s="626"/>
      <c r="AB9" s="634"/>
      <c r="AC9" s="103" t="s">
        <v>11</v>
      </c>
      <c r="AD9" s="6"/>
      <c r="AE9" s="627" t="s">
        <v>42</v>
      </c>
      <c r="AF9" s="628"/>
      <c r="AG9" s="635"/>
      <c r="AH9" s="104" t="s">
        <v>129</v>
      </c>
      <c r="AI9" s="3"/>
      <c r="AJ9" s="24" t="s">
        <v>23</v>
      </c>
      <c r="AK9" s="46" t="s">
        <v>18</v>
      </c>
      <c r="AL9" s="24" t="s">
        <v>25</v>
      </c>
      <c r="AM9" s="24" t="s">
        <v>26</v>
      </c>
      <c r="AN9" s="25" t="s">
        <v>30</v>
      </c>
      <c r="AO9" s="16"/>
      <c r="AP9" s="26" t="s">
        <v>130</v>
      </c>
      <c r="AQ9" s="105" t="s">
        <v>172</v>
      </c>
      <c r="AR9" s="28"/>
      <c r="AS9" s="3"/>
      <c r="AT9" s="106" t="s">
        <v>14</v>
      </c>
      <c r="AU9" s="41" t="s">
        <v>14</v>
      </c>
      <c r="AV9" s="25" t="s">
        <v>27</v>
      </c>
      <c r="AW9" s="25" t="s">
        <v>28</v>
      </c>
      <c r="AX9" s="3"/>
      <c r="AY9" s="2" t="s">
        <v>14</v>
      </c>
      <c r="AZ9" s="2" t="s">
        <v>27</v>
      </c>
      <c r="BA9" s="62" t="s">
        <v>28</v>
      </c>
    </row>
    <row r="10" spans="2:53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107"/>
      <c r="T10" s="35"/>
      <c r="U10" s="35"/>
      <c r="V10" s="35" t="s">
        <v>13</v>
      </c>
      <c r="W10" s="64" t="s">
        <v>17</v>
      </c>
      <c r="X10" s="52"/>
      <c r="Y10" s="108" t="s">
        <v>126</v>
      </c>
      <c r="Z10" s="108" t="s">
        <v>127</v>
      </c>
      <c r="AA10" s="109" t="s">
        <v>133</v>
      </c>
      <c r="AB10" s="42" t="s">
        <v>19</v>
      </c>
      <c r="AC10" s="65"/>
      <c r="AD10" s="52"/>
      <c r="AE10" s="110" t="s">
        <v>126</v>
      </c>
      <c r="AF10" s="111" t="s">
        <v>127</v>
      </c>
      <c r="AG10" s="43" t="s">
        <v>19</v>
      </c>
      <c r="AH10" s="44" t="s">
        <v>19</v>
      </c>
      <c r="AI10" s="66"/>
      <c r="AJ10" s="35" t="s">
        <v>24</v>
      </c>
      <c r="AK10" s="67" t="s">
        <v>24</v>
      </c>
      <c r="AL10" s="35" t="s">
        <v>24</v>
      </c>
      <c r="AM10" s="35" t="s">
        <v>24</v>
      </c>
      <c r="AN10" s="35" t="s">
        <v>24</v>
      </c>
      <c r="AO10" s="52"/>
      <c r="AP10" s="71" t="s">
        <v>36</v>
      </c>
      <c r="AQ10" s="69" t="s">
        <v>35</v>
      </c>
      <c r="AR10" s="70" t="s">
        <v>37</v>
      </c>
      <c r="AS10" s="52"/>
      <c r="AT10" s="112" t="s">
        <v>20</v>
      </c>
      <c r="AU10" s="64" t="s">
        <v>20</v>
      </c>
      <c r="AV10" s="35"/>
      <c r="AW10" s="35"/>
      <c r="AX10" s="52"/>
      <c r="AY10" s="72">
        <v>1</v>
      </c>
      <c r="AZ10" s="73">
        <v>0</v>
      </c>
      <c r="BA10" s="53" t="s">
        <v>31</v>
      </c>
    </row>
    <row r="11" spans="2:53" ht="16.5" thickBot="1">
      <c r="B11" s="13">
        <v>41334</v>
      </c>
      <c r="C11" s="11" t="s">
        <v>0</v>
      </c>
      <c r="D11" s="15">
        <v>8</v>
      </c>
      <c r="E11" s="2"/>
      <c r="F11" s="7">
        <v>0.33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0.33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159</v>
      </c>
      <c r="S11" s="115">
        <v>0.32</v>
      </c>
      <c r="T11" s="115">
        <v>0.33100000000000002</v>
      </c>
      <c r="U11" s="115">
        <f>S11+T11</f>
        <v>0.65100000000000002</v>
      </c>
      <c r="V11" s="116">
        <v>90</v>
      </c>
      <c r="W11" s="50">
        <f>P11*V11</f>
        <v>720</v>
      </c>
      <c r="X11" s="4"/>
      <c r="Y11" s="117">
        <v>420</v>
      </c>
      <c r="Z11" s="118">
        <v>420</v>
      </c>
      <c r="AA11" s="118">
        <v>0</v>
      </c>
      <c r="AB11" s="118">
        <v>0</v>
      </c>
      <c r="AC11" s="119">
        <v>420</v>
      </c>
      <c r="AD11" s="120">
        <v>185</v>
      </c>
      <c r="AE11" s="117">
        <v>33</v>
      </c>
      <c r="AF11" s="118">
        <v>33</v>
      </c>
      <c r="AG11" s="118">
        <v>0</v>
      </c>
      <c r="AH11" s="118">
        <v>33</v>
      </c>
      <c r="AI11" s="3"/>
      <c r="AJ11" s="29">
        <f>AC11*U11</f>
        <v>273.42</v>
      </c>
      <c r="AK11" s="121">
        <v>22</v>
      </c>
      <c r="AL11" s="15">
        <v>14.7</v>
      </c>
      <c r="AM11" s="15">
        <v>0</v>
      </c>
      <c r="AN11" s="121">
        <f>AK11+AM11</f>
        <v>22</v>
      </c>
      <c r="AO11" s="122"/>
      <c r="AP11" s="124">
        <v>678</v>
      </c>
      <c r="AQ11" s="125">
        <f>AJ11+AK11+AL11+AM11</f>
        <v>310.12</v>
      </c>
      <c r="AR11" s="125">
        <f>AP11-AQ11</f>
        <v>367.88</v>
      </c>
      <c r="AS11" s="3"/>
      <c r="AT11" s="29">
        <f>(AC11/W11)*100</f>
        <v>58.333333333333336</v>
      </c>
      <c r="AU11" s="15" t="s">
        <v>134</v>
      </c>
      <c r="AV11" s="50">
        <f>(AK11/(AJ11+AK11))*100</f>
        <v>7.4470245751810982</v>
      </c>
      <c r="AW11" s="15">
        <f>(AN11/AJ11)*100</f>
        <v>8.0462292443859251</v>
      </c>
      <c r="AX11" s="4"/>
      <c r="AY11" s="113" t="s">
        <v>135</v>
      </c>
      <c r="AZ11" s="15" t="s">
        <v>52</v>
      </c>
      <c r="BA11" s="15" t="s">
        <v>52</v>
      </c>
    </row>
    <row r="12" spans="2:53" ht="16.5" thickBot="1">
      <c r="B12" s="14" t="s">
        <v>155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7.67</v>
      </c>
      <c r="Q12" s="4"/>
      <c r="R12" s="127"/>
      <c r="S12" s="129"/>
      <c r="T12" s="129"/>
      <c r="U12" s="129"/>
      <c r="V12" s="130"/>
      <c r="W12" s="150">
        <f>P12*V11</f>
        <v>690.3</v>
      </c>
      <c r="X12" s="131"/>
      <c r="Y12" s="132"/>
      <c r="Z12" s="133"/>
      <c r="AA12" s="133"/>
      <c r="AB12" s="133"/>
      <c r="AC12" s="134"/>
      <c r="AD12" s="135"/>
      <c r="AE12" s="132"/>
      <c r="AF12" s="133"/>
      <c r="AG12" s="133"/>
      <c r="AH12" s="133"/>
      <c r="AI12" s="16"/>
      <c r="AJ12" s="136"/>
      <c r="AK12" s="137"/>
      <c r="AL12" s="130"/>
      <c r="AM12" s="130"/>
      <c r="AN12" s="130"/>
      <c r="AO12" s="131"/>
      <c r="AP12" s="140"/>
      <c r="AQ12" s="137"/>
      <c r="AR12" s="137"/>
      <c r="AS12" s="16"/>
      <c r="AT12" s="151">
        <f>(AC11/W12)*100</f>
        <v>60.843111690569316</v>
      </c>
      <c r="AU12" s="130"/>
      <c r="AV12" s="130"/>
      <c r="AW12" s="130"/>
      <c r="AX12" s="131"/>
      <c r="AY12" s="127"/>
      <c r="AZ12" s="126"/>
      <c r="BA12" s="126"/>
    </row>
    <row r="13" spans="2:53" ht="15.75" thickBot="1"/>
    <row r="14" spans="2:53" ht="16.5" thickBot="1">
      <c r="B14" s="13">
        <v>41334</v>
      </c>
      <c r="C14" s="11" t="s">
        <v>73</v>
      </c>
      <c r="D14" s="15">
        <v>7.5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4"/>
      <c r="M14" s="113">
        <v>4.5</v>
      </c>
      <c r="N14" s="15">
        <v>0</v>
      </c>
      <c r="O14" s="4"/>
      <c r="P14" s="114">
        <f>D14-(M14+N14)</f>
        <v>3</v>
      </c>
      <c r="Q14" s="4"/>
      <c r="R14" s="7" t="s">
        <v>159</v>
      </c>
      <c r="S14" s="115">
        <v>0.32</v>
      </c>
      <c r="T14" s="115">
        <v>0.33100000000000002</v>
      </c>
      <c r="U14" s="115">
        <f>S14+T14</f>
        <v>0.65100000000000002</v>
      </c>
      <c r="V14" s="116">
        <v>90</v>
      </c>
      <c r="W14" s="50">
        <f>P14*V14</f>
        <v>270</v>
      </c>
      <c r="X14" s="4"/>
      <c r="Y14" s="117">
        <v>225</v>
      </c>
      <c r="Z14" s="118">
        <v>225</v>
      </c>
      <c r="AA14" s="118">
        <v>0</v>
      </c>
      <c r="AB14" s="118">
        <v>0</v>
      </c>
      <c r="AC14" s="119">
        <v>225</v>
      </c>
      <c r="AD14" s="120">
        <v>185</v>
      </c>
      <c r="AE14" s="117">
        <v>0</v>
      </c>
      <c r="AF14" s="118">
        <v>0</v>
      </c>
      <c r="AG14" s="118">
        <v>0</v>
      </c>
      <c r="AH14" s="118">
        <v>0</v>
      </c>
      <c r="AI14" s="3"/>
      <c r="AJ14" s="29">
        <f>AC14*U14</f>
        <v>146.47499999999999</v>
      </c>
      <c r="AK14" s="121">
        <v>0</v>
      </c>
      <c r="AL14" s="15">
        <v>8</v>
      </c>
      <c r="AM14" s="15">
        <v>0</v>
      </c>
      <c r="AN14" s="121">
        <f>AK14+AM14</f>
        <v>0</v>
      </c>
      <c r="AO14" s="122"/>
      <c r="AP14" s="124">
        <f>AR11</f>
        <v>367.88</v>
      </c>
      <c r="AQ14" s="125">
        <f>AJ14+AK14+AL14+AM14</f>
        <v>154.47499999999999</v>
      </c>
      <c r="AR14" s="125">
        <f>AP14-AQ14</f>
        <v>213.405</v>
      </c>
      <c r="AS14" s="3"/>
      <c r="AT14" s="29">
        <f>(AC14/W14)*100</f>
        <v>83.333333333333343</v>
      </c>
      <c r="AU14" s="15" t="s">
        <v>134</v>
      </c>
      <c r="AV14" s="50">
        <f>(AK14/(AJ14+AK14))*100</f>
        <v>0</v>
      </c>
      <c r="AW14" s="15">
        <f>(AN14/AJ14)*100</f>
        <v>0</v>
      </c>
      <c r="AX14" s="4"/>
      <c r="AY14" s="113" t="s">
        <v>135</v>
      </c>
      <c r="AZ14" s="15" t="s">
        <v>52</v>
      </c>
      <c r="BA14" s="15" t="s">
        <v>52</v>
      </c>
    </row>
    <row r="15" spans="2:53" ht="16.5" thickBot="1">
      <c r="B15" s="14" t="s">
        <v>86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3</v>
      </c>
      <c r="Q15" s="4"/>
      <c r="R15" s="127"/>
      <c r="S15" s="129"/>
      <c r="T15" s="129"/>
      <c r="U15" s="129"/>
      <c r="V15" s="130"/>
      <c r="W15" s="150">
        <f>P15*V14</f>
        <v>270</v>
      </c>
      <c r="X15" s="131"/>
      <c r="Y15" s="132"/>
      <c r="Z15" s="133"/>
      <c r="AA15" s="133"/>
      <c r="AB15" s="133"/>
      <c r="AC15" s="134"/>
      <c r="AD15" s="135"/>
      <c r="AE15" s="132"/>
      <c r="AF15" s="133"/>
      <c r="AG15" s="133"/>
      <c r="AH15" s="133"/>
      <c r="AI15" s="16"/>
      <c r="AJ15" s="136"/>
      <c r="AK15" s="137"/>
      <c r="AL15" s="130"/>
      <c r="AM15" s="130"/>
      <c r="AN15" s="130"/>
      <c r="AO15" s="131"/>
      <c r="AP15" s="140"/>
      <c r="AQ15" s="137"/>
      <c r="AR15" s="137"/>
      <c r="AS15" s="16"/>
      <c r="AT15" s="151">
        <f>(AC14/W15)*100</f>
        <v>83.333333333333343</v>
      </c>
      <c r="AU15" s="130"/>
      <c r="AV15" s="130"/>
      <c r="AW15" s="130"/>
      <c r="AX15" s="131"/>
      <c r="AY15" s="127"/>
      <c r="AZ15" s="126"/>
      <c r="BA15" s="126"/>
    </row>
    <row r="16" spans="2:53" ht="15.75" thickBot="1"/>
    <row r="17" spans="2:53" ht="16.5" customHeight="1">
      <c r="B17" s="29" t="s">
        <v>32</v>
      </c>
      <c r="C17" s="30" t="s">
        <v>1</v>
      </c>
      <c r="D17" s="31" t="s">
        <v>1</v>
      </c>
      <c r="E17" s="54"/>
      <c r="F17" s="609" t="s">
        <v>12</v>
      </c>
      <c r="G17" s="610"/>
      <c r="H17" s="610"/>
      <c r="I17" s="610"/>
      <c r="J17" s="610"/>
      <c r="K17" s="611"/>
      <c r="L17" s="15"/>
      <c r="M17" s="612" t="s">
        <v>33</v>
      </c>
      <c r="N17" s="613"/>
      <c r="O17" s="15"/>
      <c r="P17" s="50" t="s">
        <v>10</v>
      </c>
      <c r="Q17" s="54"/>
      <c r="R17" s="50" t="s">
        <v>122</v>
      </c>
      <c r="S17" s="609" t="s">
        <v>123</v>
      </c>
      <c r="T17" s="610"/>
      <c r="U17" s="611"/>
      <c r="V17" s="50" t="s">
        <v>29</v>
      </c>
      <c r="W17" s="55" t="s">
        <v>14</v>
      </c>
      <c r="X17" s="54" t="s">
        <v>9</v>
      </c>
      <c r="Y17" s="629" t="s">
        <v>124</v>
      </c>
      <c r="Z17" s="630"/>
      <c r="AA17" s="630"/>
      <c r="AB17" s="636"/>
      <c r="AC17" s="100" t="s">
        <v>14</v>
      </c>
      <c r="AD17" s="56"/>
      <c r="AE17" s="631" t="s">
        <v>41</v>
      </c>
      <c r="AF17" s="632"/>
      <c r="AG17" s="637"/>
      <c r="AH17" s="101" t="s">
        <v>43</v>
      </c>
      <c r="AI17" s="54"/>
      <c r="AJ17" s="57" t="s">
        <v>38</v>
      </c>
      <c r="AK17" s="58"/>
      <c r="AL17" s="59"/>
      <c r="AM17" s="60"/>
      <c r="AN17" s="50" t="s">
        <v>11</v>
      </c>
      <c r="AO17" s="54"/>
      <c r="AP17" s="614" t="s">
        <v>39</v>
      </c>
      <c r="AQ17" s="615"/>
      <c r="AR17" s="616"/>
      <c r="AS17" s="54"/>
      <c r="AT17" s="102" t="s">
        <v>22</v>
      </c>
      <c r="AU17" s="55" t="s">
        <v>22</v>
      </c>
      <c r="AV17" s="50" t="s">
        <v>20</v>
      </c>
      <c r="AW17" s="50" t="s">
        <v>20</v>
      </c>
      <c r="AX17" s="54"/>
      <c r="AY17" s="15" t="s">
        <v>22</v>
      </c>
      <c r="AZ17" s="15" t="s">
        <v>9</v>
      </c>
      <c r="BA17" s="61" t="s">
        <v>9</v>
      </c>
    </row>
    <row r="18" spans="2:53" ht="16.5" customHeight="1" thickBot="1">
      <c r="B18" s="32" t="s">
        <v>9</v>
      </c>
      <c r="C18" s="25" t="s">
        <v>9</v>
      </c>
      <c r="D18" s="33" t="s">
        <v>10</v>
      </c>
      <c r="E18" s="3"/>
      <c r="F18" s="37" t="s">
        <v>3</v>
      </c>
      <c r="G18" s="37" t="s">
        <v>4</v>
      </c>
      <c r="H18" s="37" t="s">
        <v>5</v>
      </c>
      <c r="I18" s="37" t="s">
        <v>6</v>
      </c>
      <c r="J18" s="37" t="s">
        <v>8</v>
      </c>
      <c r="K18" s="37" t="s">
        <v>11</v>
      </c>
      <c r="L18" s="2"/>
      <c r="M18" s="38" t="s">
        <v>10</v>
      </c>
      <c r="N18" s="39" t="s">
        <v>116</v>
      </c>
      <c r="O18" s="1"/>
      <c r="P18" s="25" t="s">
        <v>2</v>
      </c>
      <c r="Q18" s="3"/>
      <c r="R18" s="25" t="s">
        <v>125</v>
      </c>
      <c r="S18" s="28" t="s">
        <v>126</v>
      </c>
      <c r="T18" s="25" t="s">
        <v>127</v>
      </c>
      <c r="U18" s="25" t="s">
        <v>34</v>
      </c>
      <c r="V18" s="25" t="s">
        <v>46</v>
      </c>
      <c r="W18" s="41" t="s">
        <v>16</v>
      </c>
      <c r="X18" s="3" t="s">
        <v>9</v>
      </c>
      <c r="Y18" s="633" t="s">
        <v>128</v>
      </c>
      <c r="Z18" s="626"/>
      <c r="AA18" s="626"/>
      <c r="AB18" s="634"/>
      <c r="AC18" s="103" t="s">
        <v>11</v>
      </c>
      <c r="AD18" s="6"/>
      <c r="AE18" s="627" t="s">
        <v>42</v>
      </c>
      <c r="AF18" s="628"/>
      <c r="AG18" s="635"/>
      <c r="AH18" s="104" t="s">
        <v>129</v>
      </c>
      <c r="AI18" s="3"/>
      <c r="AJ18" s="24" t="s">
        <v>23</v>
      </c>
      <c r="AK18" s="46" t="s">
        <v>18</v>
      </c>
      <c r="AL18" s="24" t="s">
        <v>25</v>
      </c>
      <c r="AM18" s="24" t="s">
        <v>26</v>
      </c>
      <c r="AN18" s="25" t="s">
        <v>30</v>
      </c>
      <c r="AO18" s="16"/>
      <c r="AP18" s="26" t="s">
        <v>130</v>
      </c>
      <c r="AQ18" s="105"/>
      <c r="AR18" s="28"/>
      <c r="AS18" s="3"/>
      <c r="AT18" s="106" t="s">
        <v>14</v>
      </c>
      <c r="AU18" s="41" t="s">
        <v>14</v>
      </c>
      <c r="AV18" s="25" t="s">
        <v>27</v>
      </c>
      <c r="AW18" s="25" t="s">
        <v>28</v>
      </c>
      <c r="AX18" s="3"/>
      <c r="AY18" s="2" t="s">
        <v>14</v>
      </c>
      <c r="AZ18" s="2" t="s">
        <v>27</v>
      </c>
      <c r="BA18" s="62" t="s">
        <v>28</v>
      </c>
    </row>
    <row r="19" spans="2:53" ht="15.75" thickBot="1">
      <c r="B19" s="34"/>
      <c r="C19" s="35"/>
      <c r="D19" s="36" t="s">
        <v>9</v>
      </c>
      <c r="E19" s="52"/>
      <c r="F19" s="63"/>
      <c r="G19" s="63"/>
      <c r="H19" s="63"/>
      <c r="I19" s="63" t="s">
        <v>7</v>
      </c>
      <c r="J19" s="63"/>
      <c r="K19" s="63"/>
      <c r="L19" s="12"/>
      <c r="M19" s="51" t="s">
        <v>15</v>
      </c>
      <c r="N19" s="63" t="s">
        <v>132</v>
      </c>
      <c r="O19" s="12"/>
      <c r="P19" s="35" t="s">
        <v>9</v>
      </c>
      <c r="Q19" s="52"/>
      <c r="R19" s="35"/>
      <c r="S19" s="107"/>
      <c r="T19" s="35"/>
      <c r="U19" s="35"/>
      <c r="V19" s="35" t="s">
        <v>13</v>
      </c>
      <c r="W19" s="64" t="s">
        <v>17</v>
      </c>
      <c r="X19" s="52"/>
      <c r="Y19" s="108" t="s">
        <v>126</v>
      </c>
      <c r="Z19" s="108" t="s">
        <v>127</v>
      </c>
      <c r="AA19" s="109" t="s">
        <v>133</v>
      </c>
      <c r="AB19" s="42" t="s">
        <v>19</v>
      </c>
      <c r="AC19" s="65"/>
      <c r="AD19" s="52"/>
      <c r="AE19" s="110" t="s">
        <v>126</v>
      </c>
      <c r="AF19" s="111" t="s">
        <v>127</v>
      </c>
      <c r="AG19" s="43" t="s">
        <v>19</v>
      </c>
      <c r="AH19" s="44" t="s">
        <v>19</v>
      </c>
      <c r="AI19" s="66"/>
      <c r="AJ19" s="35" t="s">
        <v>24</v>
      </c>
      <c r="AK19" s="67" t="s">
        <v>24</v>
      </c>
      <c r="AL19" s="35" t="s">
        <v>24</v>
      </c>
      <c r="AM19" s="35" t="s">
        <v>24</v>
      </c>
      <c r="AN19" s="35" t="s">
        <v>24</v>
      </c>
      <c r="AO19" s="52"/>
      <c r="AP19" s="71" t="s">
        <v>36</v>
      </c>
      <c r="AQ19" s="69" t="s">
        <v>35</v>
      </c>
      <c r="AR19" s="70" t="s">
        <v>37</v>
      </c>
      <c r="AS19" s="52"/>
      <c r="AT19" s="112" t="s">
        <v>20</v>
      </c>
      <c r="AU19" s="64" t="s">
        <v>20</v>
      </c>
      <c r="AV19" s="35"/>
      <c r="AW19" s="35"/>
      <c r="AX19" s="52"/>
      <c r="AY19" s="72">
        <v>1</v>
      </c>
      <c r="AZ19" s="73">
        <v>0</v>
      </c>
      <c r="BA19" s="53" t="s">
        <v>31</v>
      </c>
    </row>
    <row r="20" spans="2:53" ht="16.5" thickBot="1">
      <c r="B20" s="13">
        <v>41307</v>
      </c>
      <c r="C20" s="11" t="s">
        <v>0</v>
      </c>
      <c r="D20" s="15">
        <v>8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4"/>
      <c r="M20" s="113">
        <v>0</v>
      </c>
      <c r="N20" s="15">
        <v>0</v>
      </c>
      <c r="O20" s="4"/>
      <c r="P20" s="114">
        <f>D20-(M20+N20)</f>
        <v>8</v>
      </c>
      <c r="Q20" s="4"/>
      <c r="R20" s="7" t="s">
        <v>159</v>
      </c>
      <c r="S20" s="115">
        <v>0.32500000000000001</v>
      </c>
      <c r="T20" s="115">
        <v>0.33100000000000002</v>
      </c>
      <c r="U20" s="115">
        <f>S20+T20</f>
        <v>0.65600000000000003</v>
      </c>
      <c r="V20" s="116">
        <v>90</v>
      </c>
      <c r="W20" s="50">
        <f>P20*V20</f>
        <v>720</v>
      </c>
      <c r="X20" s="4"/>
      <c r="Y20" s="117">
        <v>717</v>
      </c>
      <c r="Z20" s="118">
        <v>717</v>
      </c>
      <c r="AA20" s="118">
        <v>0</v>
      </c>
      <c r="AB20" s="118">
        <v>0</v>
      </c>
      <c r="AC20" s="119">
        <v>717</v>
      </c>
      <c r="AD20" s="120">
        <v>185</v>
      </c>
      <c r="AE20" s="117">
        <v>0</v>
      </c>
      <c r="AF20" s="118">
        <v>0</v>
      </c>
      <c r="AG20" s="118">
        <v>0</v>
      </c>
      <c r="AH20" s="118">
        <v>0</v>
      </c>
      <c r="AI20" s="3"/>
      <c r="AJ20" s="29">
        <f>AC20*U20</f>
        <v>470.35200000000003</v>
      </c>
      <c r="AK20" s="121">
        <v>0</v>
      </c>
      <c r="AL20" s="15">
        <v>26</v>
      </c>
      <c r="AM20" s="15">
        <v>0</v>
      </c>
      <c r="AN20" s="121">
        <f>AK20+AM20</f>
        <v>0</v>
      </c>
      <c r="AO20" s="122"/>
      <c r="AP20" s="124">
        <v>673</v>
      </c>
      <c r="AQ20" s="125">
        <f>AJ20+AK20+AL20+AM20</f>
        <v>496.35200000000003</v>
      </c>
      <c r="AR20" s="125">
        <f>AP20-AQ20</f>
        <v>176.64799999999997</v>
      </c>
      <c r="AS20" s="3"/>
      <c r="AT20" s="29">
        <f>(AC20/W20)*100</f>
        <v>99.583333333333329</v>
      </c>
      <c r="AU20" s="15" t="s">
        <v>134</v>
      </c>
      <c r="AV20" s="50">
        <f>(AK20/(AJ20+AK20))*100</f>
        <v>0</v>
      </c>
      <c r="AW20" s="15">
        <f>(AN20/AJ20)*100</f>
        <v>0</v>
      </c>
      <c r="AX20" s="4"/>
      <c r="AY20" s="113" t="s">
        <v>52</v>
      </c>
      <c r="AZ20" s="15" t="s">
        <v>52</v>
      </c>
      <c r="BA20" s="15" t="s">
        <v>52</v>
      </c>
    </row>
    <row r="21" spans="2:53" ht="16.5" thickBot="1">
      <c r="B21" s="14" t="s">
        <v>155</v>
      </c>
      <c r="C21" s="12"/>
      <c r="D21" s="12"/>
      <c r="E21" s="2"/>
      <c r="F21" s="8"/>
      <c r="G21" s="8"/>
      <c r="H21" s="8"/>
      <c r="I21" s="8"/>
      <c r="J21" s="8"/>
      <c r="K21" s="8"/>
      <c r="L21" s="4"/>
      <c r="M21" s="127"/>
      <c r="N21" s="126"/>
      <c r="O21" s="4"/>
      <c r="P21" s="149">
        <f>(D20-(K20))-M20-N20</f>
        <v>8</v>
      </c>
      <c r="Q21" s="4"/>
      <c r="R21" s="127"/>
      <c r="S21" s="129"/>
      <c r="T21" s="129"/>
      <c r="U21" s="129"/>
      <c r="V21" s="130"/>
      <c r="W21" s="150">
        <f>P21*V20</f>
        <v>720</v>
      </c>
      <c r="X21" s="131"/>
      <c r="Y21" s="132"/>
      <c r="Z21" s="133"/>
      <c r="AA21" s="133"/>
      <c r="AB21" s="133"/>
      <c r="AC21" s="134"/>
      <c r="AD21" s="135"/>
      <c r="AE21" s="132"/>
      <c r="AF21" s="133"/>
      <c r="AG21" s="133"/>
      <c r="AH21" s="133"/>
      <c r="AI21" s="16"/>
      <c r="AJ21" s="136"/>
      <c r="AK21" s="137"/>
      <c r="AL21" s="130"/>
      <c r="AM21" s="130"/>
      <c r="AN21" s="130"/>
      <c r="AO21" s="131"/>
      <c r="AP21" s="140"/>
      <c r="AQ21" s="137"/>
      <c r="AR21" s="137"/>
      <c r="AS21" s="16"/>
      <c r="AT21" s="151">
        <f>(AC20/W21)*100</f>
        <v>99.583333333333329</v>
      </c>
      <c r="AU21" s="130"/>
      <c r="AV21" s="130"/>
      <c r="AW21" s="130"/>
      <c r="AX21" s="131"/>
      <c r="AY21" s="127"/>
      <c r="AZ21" s="126"/>
      <c r="BA21" s="126"/>
    </row>
    <row r="22" spans="2:53" ht="15.75" thickBot="1"/>
    <row r="23" spans="2:53" ht="16.5" thickBot="1">
      <c r="B23" s="13">
        <v>41307</v>
      </c>
      <c r="C23" s="11" t="s">
        <v>73</v>
      </c>
      <c r="D23" s="15">
        <v>7.5</v>
      </c>
      <c r="E23" s="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4"/>
      <c r="M23" s="113">
        <v>4.5</v>
      </c>
      <c r="N23" s="15">
        <v>0</v>
      </c>
      <c r="O23" s="4"/>
      <c r="P23" s="114">
        <f>D23-(M23+N23)</f>
        <v>3</v>
      </c>
      <c r="Q23" s="4"/>
      <c r="R23" s="7" t="s">
        <v>159</v>
      </c>
      <c r="S23" s="115">
        <v>0.32</v>
      </c>
      <c r="T23" s="115">
        <v>0.33100000000000002</v>
      </c>
      <c r="U23" s="115">
        <f>S23+T23</f>
        <v>0.65100000000000002</v>
      </c>
      <c r="V23" s="116">
        <v>90</v>
      </c>
      <c r="W23" s="50">
        <f>P23*V23</f>
        <v>270</v>
      </c>
      <c r="X23" s="4"/>
      <c r="Y23" s="117">
        <v>180</v>
      </c>
      <c r="Z23" s="118">
        <v>180</v>
      </c>
      <c r="AA23" s="118">
        <v>0</v>
      </c>
      <c r="AB23" s="118">
        <v>0</v>
      </c>
      <c r="AC23" s="119">
        <v>180</v>
      </c>
      <c r="AD23" s="120">
        <v>185</v>
      </c>
      <c r="AE23" s="117">
        <v>240</v>
      </c>
      <c r="AF23" s="118">
        <v>240</v>
      </c>
      <c r="AG23" s="118">
        <v>0</v>
      </c>
      <c r="AH23" s="118">
        <v>240</v>
      </c>
      <c r="AI23" s="3"/>
      <c r="AJ23" s="29">
        <f>AC23*U23</f>
        <v>117.18</v>
      </c>
      <c r="AK23" s="121">
        <v>162</v>
      </c>
      <c r="AL23" s="15">
        <v>0</v>
      </c>
      <c r="AM23" s="15">
        <v>0</v>
      </c>
      <c r="AN23" s="121">
        <f>AK23+AM23</f>
        <v>162</v>
      </c>
      <c r="AO23" s="122"/>
      <c r="AP23" s="124">
        <f>AR20</f>
        <v>176.64799999999997</v>
      </c>
      <c r="AQ23" s="125">
        <f>AJ23+AK23+AL23+AM23</f>
        <v>279.18</v>
      </c>
      <c r="AR23" s="125">
        <f>AP23-AQ23</f>
        <v>-102.53200000000004</v>
      </c>
      <c r="AS23" s="3"/>
      <c r="AT23" s="29">
        <f>(AC23/W23)*100</f>
        <v>66.666666666666657</v>
      </c>
      <c r="AU23" s="15" t="s">
        <v>134</v>
      </c>
      <c r="AV23" s="50">
        <f>(AK23/(AJ23+AK23))*100</f>
        <v>58.027079303675045</v>
      </c>
      <c r="AW23" s="15">
        <f>(AN23/AJ23)*100</f>
        <v>138.24884792626727</v>
      </c>
      <c r="AX23" s="4"/>
      <c r="AY23" s="113" t="s">
        <v>52</v>
      </c>
      <c r="AZ23" s="15" t="s">
        <v>52</v>
      </c>
      <c r="BA23" s="15" t="s">
        <v>52</v>
      </c>
    </row>
    <row r="24" spans="2:53" ht="16.5" thickBot="1">
      <c r="B24" s="14" t="s">
        <v>86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3</v>
      </c>
      <c r="Q24" s="4"/>
      <c r="R24" s="127"/>
      <c r="S24" s="129"/>
      <c r="T24" s="129"/>
      <c r="U24" s="129"/>
      <c r="V24" s="130"/>
      <c r="W24" s="150">
        <f>P24*V23</f>
        <v>270</v>
      </c>
      <c r="X24" s="131"/>
      <c r="Y24" s="132"/>
      <c r="Z24" s="133"/>
      <c r="AA24" s="133"/>
      <c r="AB24" s="133"/>
      <c r="AC24" s="134"/>
      <c r="AD24" s="135"/>
      <c r="AE24" s="132"/>
      <c r="AF24" s="133"/>
      <c r="AG24" s="133"/>
      <c r="AH24" s="133"/>
      <c r="AI24" s="16"/>
      <c r="AJ24" s="136"/>
      <c r="AK24" s="137"/>
      <c r="AL24" s="130"/>
      <c r="AM24" s="130"/>
      <c r="AN24" s="130"/>
      <c r="AO24" s="131"/>
      <c r="AP24" s="140"/>
      <c r="AQ24" s="137"/>
      <c r="AR24" s="137"/>
      <c r="AS24" s="16"/>
      <c r="AT24" s="151">
        <f>(AC23/W24)*100</f>
        <v>66.666666666666657</v>
      </c>
      <c r="AU24" s="130"/>
      <c r="AV24" s="130"/>
      <c r="AW24" s="130"/>
      <c r="AX24" s="131"/>
      <c r="AY24" s="127"/>
      <c r="AZ24" s="126"/>
      <c r="BA24" s="126"/>
    </row>
    <row r="25" spans="2:53" ht="15.75" thickBot="1"/>
    <row r="26" spans="2:53" ht="16.5" customHeight="1">
      <c r="B26" s="29" t="s">
        <v>32</v>
      </c>
      <c r="C26" s="30" t="s">
        <v>1</v>
      </c>
      <c r="D26" s="31" t="s">
        <v>1</v>
      </c>
      <c r="E26" s="54"/>
      <c r="F26" s="609" t="s">
        <v>12</v>
      </c>
      <c r="G26" s="610"/>
      <c r="H26" s="610"/>
      <c r="I26" s="610"/>
      <c r="J26" s="610"/>
      <c r="K26" s="611"/>
      <c r="L26" s="15"/>
      <c r="M26" s="612" t="s">
        <v>33</v>
      </c>
      <c r="N26" s="613"/>
      <c r="O26" s="15"/>
      <c r="P26" s="50" t="s">
        <v>10</v>
      </c>
      <c r="Q26" s="54"/>
      <c r="R26" s="50" t="s">
        <v>122</v>
      </c>
      <c r="S26" s="609" t="s">
        <v>123</v>
      </c>
      <c r="T26" s="610"/>
      <c r="U26" s="611"/>
      <c r="V26" s="50" t="s">
        <v>29</v>
      </c>
      <c r="W26" s="55" t="s">
        <v>14</v>
      </c>
      <c r="X26" s="54" t="s">
        <v>9</v>
      </c>
      <c r="Y26" s="629" t="s">
        <v>124</v>
      </c>
      <c r="Z26" s="630"/>
      <c r="AA26" s="630"/>
      <c r="AB26" s="636"/>
      <c r="AC26" s="100" t="s">
        <v>14</v>
      </c>
      <c r="AD26" s="56"/>
      <c r="AE26" s="631" t="s">
        <v>41</v>
      </c>
      <c r="AF26" s="632"/>
      <c r="AG26" s="637"/>
      <c r="AH26" s="101" t="s">
        <v>43</v>
      </c>
      <c r="AI26" s="54"/>
      <c r="AJ26" s="57" t="s">
        <v>38</v>
      </c>
      <c r="AK26" s="58"/>
      <c r="AL26" s="59"/>
      <c r="AM26" s="60"/>
      <c r="AN26" s="50" t="s">
        <v>11</v>
      </c>
      <c r="AO26" s="54"/>
      <c r="AP26" s="614" t="s">
        <v>39</v>
      </c>
      <c r="AQ26" s="615"/>
      <c r="AR26" s="616"/>
      <c r="AS26" s="54"/>
      <c r="AT26" s="102" t="s">
        <v>22</v>
      </c>
      <c r="AU26" s="55" t="s">
        <v>22</v>
      </c>
      <c r="AV26" s="50" t="s">
        <v>20</v>
      </c>
      <c r="AW26" s="50" t="s">
        <v>20</v>
      </c>
      <c r="AX26" s="54"/>
      <c r="AY26" s="15" t="s">
        <v>22</v>
      </c>
      <c r="AZ26" s="15" t="s">
        <v>9</v>
      </c>
      <c r="BA26" s="61" t="s">
        <v>9</v>
      </c>
    </row>
    <row r="27" spans="2:53" ht="16.5" customHeight="1" thickBot="1">
      <c r="B27" s="32" t="s">
        <v>9</v>
      </c>
      <c r="C27" s="25" t="s">
        <v>9</v>
      </c>
      <c r="D27" s="33" t="s">
        <v>10</v>
      </c>
      <c r="E27" s="3"/>
      <c r="F27" s="37" t="s">
        <v>3</v>
      </c>
      <c r="G27" s="37" t="s">
        <v>4</v>
      </c>
      <c r="H27" s="37" t="s">
        <v>5</v>
      </c>
      <c r="I27" s="37" t="s">
        <v>6</v>
      </c>
      <c r="J27" s="37" t="s">
        <v>8</v>
      </c>
      <c r="K27" s="37" t="s">
        <v>11</v>
      </c>
      <c r="L27" s="2"/>
      <c r="M27" s="38" t="s">
        <v>10</v>
      </c>
      <c r="N27" s="39" t="s">
        <v>116</v>
      </c>
      <c r="O27" s="1"/>
      <c r="P27" s="25" t="s">
        <v>2</v>
      </c>
      <c r="Q27" s="3"/>
      <c r="R27" s="25" t="s">
        <v>125</v>
      </c>
      <c r="S27" s="28" t="s">
        <v>126</v>
      </c>
      <c r="T27" s="25" t="s">
        <v>127</v>
      </c>
      <c r="U27" s="25" t="s">
        <v>34</v>
      </c>
      <c r="V27" s="25" t="s">
        <v>46</v>
      </c>
      <c r="W27" s="41" t="s">
        <v>16</v>
      </c>
      <c r="X27" s="3" t="s">
        <v>9</v>
      </c>
      <c r="Y27" s="633" t="s">
        <v>128</v>
      </c>
      <c r="Z27" s="626"/>
      <c r="AA27" s="626"/>
      <c r="AB27" s="634"/>
      <c r="AC27" s="103" t="s">
        <v>11</v>
      </c>
      <c r="AD27" s="6"/>
      <c r="AE27" s="627" t="s">
        <v>42</v>
      </c>
      <c r="AF27" s="628"/>
      <c r="AG27" s="635"/>
      <c r="AH27" s="104" t="s">
        <v>129</v>
      </c>
      <c r="AI27" s="3"/>
      <c r="AJ27" s="24" t="s">
        <v>23</v>
      </c>
      <c r="AK27" s="46" t="s">
        <v>18</v>
      </c>
      <c r="AL27" s="24" t="s">
        <v>25</v>
      </c>
      <c r="AM27" s="24" t="s">
        <v>26</v>
      </c>
      <c r="AN27" s="25" t="s">
        <v>30</v>
      </c>
      <c r="AO27" s="16"/>
      <c r="AP27" s="26" t="s">
        <v>130</v>
      </c>
      <c r="AQ27" s="105" t="s">
        <v>182</v>
      </c>
      <c r="AR27" s="28"/>
      <c r="AS27" s="3"/>
      <c r="AT27" s="106" t="s">
        <v>14</v>
      </c>
      <c r="AU27" s="41" t="s">
        <v>14</v>
      </c>
      <c r="AV27" s="25" t="s">
        <v>27</v>
      </c>
      <c r="AW27" s="25" t="s">
        <v>28</v>
      </c>
      <c r="AX27" s="3"/>
      <c r="AY27" s="2" t="s">
        <v>14</v>
      </c>
      <c r="AZ27" s="2" t="s">
        <v>27</v>
      </c>
      <c r="BA27" s="62" t="s">
        <v>28</v>
      </c>
    </row>
    <row r="28" spans="2:53" ht="15.75" thickBot="1">
      <c r="B28" s="34"/>
      <c r="C28" s="35"/>
      <c r="D28" s="36" t="s">
        <v>9</v>
      </c>
      <c r="E28" s="52"/>
      <c r="F28" s="63"/>
      <c r="G28" s="63"/>
      <c r="H28" s="63"/>
      <c r="I28" s="63" t="s">
        <v>7</v>
      </c>
      <c r="J28" s="63"/>
      <c r="K28" s="63"/>
      <c r="L28" s="12"/>
      <c r="M28" s="51" t="s">
        <v>15</v>
      </c>
      <c r="N28" s="63" t="s">
        <v>132</v>
      </c>
      <c r="O28" s="12"/>
      <c r="P28" s="35" t="s">
        <v>9</v>
      </c>
      <c r="Q28" s="52"/>
      <c r="R28" s="35"/>
      <c r="S28" s="107"/>
      <c r="T28" s="35"/>
      <c r="U28" s="35"/>
      <c r="V28" s="35" t="s">
        <v>13</v>
      </c>
      <c r="W28" s="64" t="s">
        <v>17</v>
      </c>
      <c r="X28" s="52"/>
      <c r="Y28" s="108" t="s">
        <v>126</v>
      </c>
      <c r="Z28" s="108" t="s">
        <v>127</v>
      </c>
      <c r="AA28" s="109" t="s">
        <v>133</v>
      </c>
      <c r="AB28" s="42" t="s">
        <v>19</v>
      </c>
      <c r="AC28" s="65"/>
      <c r="AD28" s="52"/>
      <c r="AE28" s="110" t="s">
        <v>126</v>
      </c>
      <c r="AF28" s="111" t="s">
        <v>127</v>
      </c>
      <c r="AG28" s="43" t="s">
        <v>19</v>
      </c>
      <c r="AH28" s="44" t="s">
        <v>19</v>
      </c>
      <c r="AI28" s="66"/>
      <c r="AJ28" s="35" t="s">
        <v>24</v>
      </c>
      <c r="AK28" s="67" t="s">
        <v>24</v>
      </c>
      <c r="AL28" s="35" t="s">
        <v>24</v>
      </c>
      <c r="AM28" s="35" t="s">
        <v>24</v>
      </c>
      <c r="AN28" s="35" t="s">
        <v>24</v>
      </c>
      <c r="AO28" s="52"/>
      <c r="AP28" s="71" t="s">
        <v>36</v>
      </c>
      <c r="AQ28" s="69" t="s">
        <v>35</v>
      </c>
      <c r="AR28" s="70" t="s">
        <v>37</v>
      </c>
      <c r="AS28" s="52"/>
      <c r="AT28" s="112" t="s">
        <v>20</v>
      </c>
      <c r="AU28" s="64" t="s">
        <v>20</v>
      </c>
      <c r="AV28" s="35"/>
      <c r="AW28" s="35"/>
      <c r="AX28" s="52"/>
      <c r="AY28" s="72">
        <v>1</v>
      </c>
      <c r="AZ28" s="73">
        <v>0</v>
      </c>
      <c r="BA28" s="53" t="s">
        <v>31</v>
      </c>
    </row>
    <row r="29" spans="2:53" ht="16.5" thickBot="1">
      <c r="B29" s="13">
        <v>41337</v>
      </c>
      <c r="C29" s="11" t="s">
        <v>0</v>
      </c>
      <c r="D29" s="15">
        <v>8</v>
      </c>
      <c r="E29" s="2"/>
      <c r="F29" s="7">
        <v>0.33</v>
      </c>
      <c r="G29" s="7">
        <v>0</v>
      </c>
      <c r="H29" s="7">
        <v>0</v>
      </c>
      <c r="I29" s="7">
        <v>2</v>
      </c>
      <c r="J29" s="7">
        <v>0</v>
      </c>
      <c r="K29" s="7">
        <f>SUM(F29:J29)</f>
        <v>2.33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159</v>
      </c>
      <c r="S29" s="115">
        <v>0.32600000000000001</v>
      </c>
      <c r="T29" s="115">
        <v>0.33400000000000002</v>
      </c>
      <c r="U29" s="115">
        <f>S29+T29</f>
        <v>0.66</v>
      </c>
      <c r="V29" s="116">
        <v>90</v>
      </c>
      <c r="W29" s="50">
        <f>P29*V29</f>
        <v>720</v>
      </c>
      <c r="X29" s="4"/>
      <c r="Y29" s="117">
        <v>413</v>
      </c>
      <c r="Z29" s="118">
        <v>413</v>
      </c>
      <c r="AA29" s="118">
        <v>0</v>
      </c>
      <c r="AB29" s="118">
        <v>0</v>
      </c>
      <c r="AC29" s="119">
        <v>413</v>
      </c>
      <c r="AD29" s="120">
        <v>185</v>
      </c>
      <c r="AE29" s="117">
        <v>70</v>
      </c>
      <c r="AF29" s="118">
        <v>70</v>
      </c>
      <c r="AG29" s="118">
        <v>0</v>
      </c>
      <c r="AH29" s="118">
        <v>70</v>
      </c>
      <c r="AI29" s="3"/>
      <c r="AJ29" s="29">
        <f>AC29*U29</f>
        <v>272.58000000000004</v>
      </c>
      <c r="AK29" s="121">
        <v>45</v>
      </c>
      <c r="AL29" s="15">
        <v>14.4</v>
      </c>
      <c r="AM29" s="15">
        <v>0</v>
      </c>
      <c r="AN29" s="121">
        <f>AK29+AM29</f>
        <v>45</v>
      </c>
      <c r="AO29" s="122"/>
      <c r="AP29" s="124">
        <v>673</v>
      </c>
      <c r="AQ29" s="125">
        <f>AJ29+AK29+AL29+AM29</f>
        <v>331.98</v>
      </c>
      <c r="AR29" s="125">
        <f>AP29-AQ29</f>
        <v>341.02</v>
      </c>
      <c r="AS29" s="3"/>
      <c r="AT29" s="29">
        <f>(AC29/W29)*100</f>
        <v>57.361111111111107</v>
      </c>
      <c r="AU29" s="15" t="s">
        <v>134</v>
      </c>
      <c r="AV29" s="50">
        <f>(AK29/(AJ29+AK29))*100</f>
        <v>14.169658038919325</v>
      </c>
      <c r="AW29" s="15">
        <f>(AN29/AJ29)*100</f>
        <v>16.508914813999557</v>
      </c>
      <c r="AX29" s="4"/>
      <c r="AY29" s="113" t="s">
        <v>52</v>
      </c>
      <c r="AZ29" s="15" t="s">
        <v>52</v>
      </c>
      <c r="BA29" s="15" t="s">
        <v>52</v>
      </c>
    </row>
    <row r="30" spans="2:53" ht="16.5" thickBot="1">
      <c r="B30" s="14" t="s">
        <v>86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5.67</v>
      </c>
      <c r="Q30" s="4"/>
      <c r="R30" s="127"/>
      <c r="S30" s="129"/>
      <c r="T30" s="129"/>
      <c r="U30" s="129"/>
      <c r="V30" s="130"/>
      <c r="W30" s="150">
        <f>P30*V29</f>
        <v>510.3</v>
      </c>
      <c r="X30" s="131"/>
      <c r="Y30" s="132"/>
      <c r="Z30" s="133"/>
      <c r="AA30" s="133"/>
      <c r="AB30" s="133"/>
      <c r="AC30" s="134"/>
      <c r="AD30" s="135"/>
      <c r="AE30" s="132"/>
      <c r="AF30" s="133"/>
      <c r="AG30" s="133"/>
      <c r="AH30" s="133"/>
      <c r="AI30" s="16"/>
      <c r="AJ30" s="136"/>
      <c r="AK30" s="137"/>
      <c r="AL30" s="130"/>
      <c r="AM30" s="130"/>
      <c r="AN30" s="130"/>
      <c r="AO30" s="131"/>
      <c r="AP30" s="140"/>
      <c r="AQ30" s="137"/>
      <c r="AR30" s="137"/>
      <c r="AS30" s="16"/>
      <c r="AT30" s="151">
        <f>(AC29/W30)*100</f>
        <v>80.932784636488336</v>
      </c>
      <c r="AU30" s="130"/>
      <c r="AV30" s="130"/>
      <c r="AW30" s="130"/>
      <c r="AX30" s="131"/>
      <c r="AY30" s="127"/>
      <c r="AZ30" s="126"/>
      <c r="BA30" s="126"/>
    </row>
    <row r="31" spans="2:53" ht="15.75" thickBot="1"/>
    <row r="32" spans="2:53" ht="16.5" thickBot="1">
      <c r="B32" s="13">
        <v>41311</v>
      </c>
      <c r="C32" s="11" t="s">
        <v>73</v>
      </c>
      <c r="D32" s="15">
        <v>7.5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4"/>
      <c r="M32" s="113">
        <v>4.5</v>
      </c>
      <c r="N32" s="15">
        <v>0</v>
      </c>
      <c r="O32" s="4"/>
      <c r="P32" s="114">
        <f>D32-(M32+N32)</f>
        <v>3</v>
      </c>
      <c r="Q32" s="4"/>
      <c r="R32" s="7" t="s">
        <v>159</v>
      </c>
      <c r="S32" s="115">
        <v>0.32600000000000001</v>
      </c>
      <c r="T32" s="115">
        <v>0.33400000000000002</v>
      </c>
      <c r="U32" s="115">
        <f>S32+T32</f>
        <v>0.66</v>
      </c>
      <c r="V32" s="116">
        <v>90</v>
      </c>
      <c r="W32" s="50">
        <f>P32*V32</f>
        <v>270</v>
      </c>
      <c r="X32" s="4"/>
      <c r="Y32" s="117">
        <v>270</v>
      </c>
      <c r="Z32" s="118">
        <v>270</v>
      </c>
      <c r="AA32" s="118">
        <v>0</v>
      </c>
      <c r="AB32" s="118">
        <v>0</v>
      </c>
      <c r="AC32" s="119">
        <v>270</v>
      </c>
      <c r="AD32" s="120">
        <v>185</v>
      </c>
      <c r="AE32" s="117">
        <v>54</v>
      </c>
      <c r="AF32" s="118">
        <v>54</v>
      </c>
      <c r="AG32" s="118">
        <v>0</v>
      </c>
      <c r="AH32" s="118">
        <v>54</v>
      </c>
      <c r="AI32" s="3"/>
      <c r="AJ32" s="29">
        <f>AC32*U32</f>
        <v>178.20000000000002</v>
      </c>
      <c r="AK32" s="121">
        <v>36</v>
      </c>
      <c r="AL32" s="15">
        <v>9.4</v>
      </c>
      <c r="AM32" s="15">
        <v>0</v>
      </c>
      <c r="AN32" s="121">
        <f>AK32+AM32</f>
        <v>36</v>
      </c>
      <c r="AO32" s="122"/>
      <c r="AP32" s="124">
        <f>AR29</f>
        <v>341.02</v>
      </c>
      <c r="AQ32" s="125">
        <f>AJ32+AK32+AL32+AM32</f>
        <v>223.60000000000002</v>
      </c>
      <c r="AR32" s="125">
        <f>AP32-AQ32</f>
        <v>117.41999999999996</v>
      </c>
      <c r="AS32" s="3"/>
      <c r="AT32" s="29">
        <f>(AC32/W32)*100</f>
        <v>100</v>
      </c>
      <c r="AU32" s="15" t="s">
        <v>134</v>
      </c>
      <c r="AV32" s="50">
        <f>(AK32/(AJ32+AK32))*100</f>
        <v>16.806722689075627</v>
      </c>
      <c r="AW32" s="15">
        <f>(AN32/AJ32)*100</f>
        <v>20.202020202020201</v>
      </c>
      <c r="AX32" s="4"/>
      <c r="AY32" s="113" t="s">
        <v>52</v>
      </c>
      <c r="AZ32" s="15" t="s">
        <v>52</v>
      </c>
      <c r="BA32" s="15" t="s">
        <v>52</v>
      </c>
    </row>
    <row r="33" spans="2:53" ht="16.5" thickBot="1">
      <c r="B33" s="14" t="s">
        <v>155</v>
      </c>
      <c r="C33" s="12"/>
      <c r="D33" s="12"/>
      <c r="E33" s="2"/>
      <c r="F33" s="8"/>
      <c r="G33" s="8"/>
      <c r="H33" s="8"/>
      <c r="I33" s="8"/>
      <c r="J33" s="8"/>
      <c r="K33" s="8"/>
      <c r="L33" s="4"/>
      <c r="M33" s="127"/>
      <c r="N33" s="126"/>
      <c r="O33" s="4"/>
      <c r="P33" s="149">
        <f>(D32-(K32))-M32-N32</f>
        <v>3</v>
      </c>
      <c r="Q33" s="4"/>
      <c r="R33" s="127"/>
      <c r="S33" s="129"/>
      <c r="T33" s="129"/>
      <c r="U33" s="129"/>
      <c r="V33" s="130"/>
      <c r="W33" s="150">
        <f>P33*V32</f>
        <v>270</v>
      </c>
      <c r="X33" s="131"/>
      <c r="Y33" s="132"/>
      <c r="Z33" s="133"/>
      <c r="AA33" s="133"/>
      <c r="AB33" s="133"/>
      <c r="AC33" s="134"/>
      <c r="AD33" s="135"/>
      <c r="AE33" s="132"/>
      <c r="AF33" s="133"/>
      <c r="AG33" s="133"/>
      <c r="AH33" s="133"/>
      <c r="AI33" s="16"/>
      <c r="AJ33" s="136"/>
      <c r="AK33" s="137"/>
      <c r="AL33" s="130"/>
      <c r="AM33" s="130"/>
      <c r="AN33" s="130"/>
      <c r="AO33" s="131"/>
      <c r="AP33" s="140"/>
      <c r="AQ33" s="137"/>
      <c r="AR33" s="137"/>
      <c r="AS33" s="16"/>
      <c r="AT33" s="151">
        <f>(AC32/W33)*100</f>
        <v>100</v>
      </c>
      <c r="AU33" s="130"/>
      <c r="AV33" s="130"/>
      <c r="AW33" s="130"/>
      <c r="AX33" s="131"/>
      <c r="AY33" s="127"/>
      <c r="AZ33" s="126"/>
      <c r="BA33" s="126"/>
    </row>
    <row r="34" spans="2:53" ht="15.75" thickBot="1"/>
    <row r="35" spans="2:53" ht="16.5" customHeight="1">
      <c r="B35" s="29" t="s">
        <v>32</v>
      </c>
      <c r="C35" s="30" t="s">
        <v>1</v>
      </c>
      <c r="D35" s="31" t="s">
        <v>1</v>
      </c>
      <c r="E35" s="54"/>
      <c r="F35" s="609" t="s">
        <v>12</v>
      </c>
      <c r="G35" s="610"/>
      <c r="H35" s="610"/>
      <c r="I35" s="610"/>
      <c r="J35" s="610"/>
      <c r="K35" s="611"/>
      <c r="L35" s="15"/>
      <c r="M35" s="612" t="s">
        <v>33</v>
      </c>
      <c r="N35" s="613"/>
      <c r="O35" s="15"/>
      <c r="P35" s="50" t="s">
        <v>10</v>
      </c>
      <c r="Q35" s="54"/>
      <c r="R35" s="50" t="s">
        <v>122</v>
      </c>
      <c r="S35" s="609" t="s">
        <v>123</v>
      </c>
      <c r="T35" s="610"/>
      <c r="U35" s="611"/>
      <c r="V35" s="50" t="s">
        <v>29</v>
      </c>
      <c r="W35" s="55" t="s">
        <v>14</v>
      </c>
      <c r="X35" s="54" t="s">
        <v>9</v>
      </c>
      <c r="Y35" s="629" t="s">
        <v>124</v>
      </c>
      <c r="Z35" s="630"/>
      <c r="AA35" s="630"/>
      <c r="AB35" s="636"/>
      <c r="AC35" s="100" t="s">
        <v>14</v>
      </c>
      <c r="AD35" s="56"/>
      <c r="AE35" s="631" t="s">
        <v>41</v>
      </c>
      <c r="AF35" s="632"/>
      <c r="AG35" s="637"/>
      <c r="AH35" s="101" t="s">
        <v>43</v>
      </c>
      <c r="AI35" s="54"/>
      <c r="AJ35" s="57" t="s">
        <v>38</v>
      </c>
      <c r="AK35" s="58"/>
      <c r="AL35" s="59"/>
      <c r="AM35" s="60"/>
      <c r="AN35" s="50" t="s">
        <v>11</v>
      </c>
      <c r="AO35" s="54"/>
      <c r="AP35" s="614" t="s">
        <v>39</v>
      </c>
      <c r="AQ35" s="615"/>
      <c r="AR35" s="616"/>
      <c r="AS35" s="54"/>
      <c r="AT35" s="102" t="s">
        <v>22</v>
      </c>
      <c r="AU35" s="55" t="s">
        <v>22</v>
      </c>
      <c r="AV35" s="50" t="s">
        <v>20</v>
      </c>
      <c r="AW35" s="50" t="s">
        <v>20</v>
      </c>
      <c r="AX35" s="54"/>
      <c r="AY35" s="15" t="s">
        <v>22</v>
      </c>
      <c r="AZ35" s="15" t="s">
        <v>9</v>
      </c>
      <c r="BA35" s="61" t="s">
        <v>9</v>
      </c>
    </row>
    <row r="36" spans="2:53" ht="16.5" customHeight="1" thickBot="1">
      <c r="B36" s="32" t="s">
        <v>9</v>
      </c>
      <c r="C36" s="25" t="s">
        <v>9</v>
      </c>
      <c r="D36" s="33" t="s">
        <v>10</v>
      </c>
      <c r="E36" s="3"/>
      <c r="F36" s="37" t="s">
        <v>3</v>
      </c>
      <c r="G36" s="37" t="s">
        <v>4</v>
      </c>
      <c r="H36" s="37" t="s">
        <v>5</v>
      </c>
      <c r="I36" s="37" t="s">
        <v>6</v>
      </c>
      <c r="J36" s="37" t="s">
        <v>8</v>
      </c>
      <c r="K36" s="37" t="s">
        <v>11</v>
      </c>
      <c r="L36" s="2"/>
      <c r="M36" s="38" t="s">
        <v>10</v>
      </c>
      <c r="N36" s="39" t="s">
        <v>116</v>
      </c>
      <c r="O36" s="1"/>
      <c r="P36" s="25" t="s">
        <v>2</v>
      </c>
      <c r="Q36" s="3"/>
      <c r="R36" s="25" t="s">
        <v>125</v>
      </c>
      <c r="S36" s="28" t="s">
        <v>126</v>
      </c>
      <c r="T36" s="25" t="s">
        <v>127</v>
      </c>
      <c r="U36" s="25" t="s">
        <v>34</v>
      </c>
      <c r="V36" s="25" t="s">
        <v>46</v>
      </c>
      <c r="W36" s="41" t="s">
        <v>16</v>
      </c>
      <c r="X36" s="3" t="s">
        <v>9</v>
      </c>
      <c r="Y36" s="633" t="s">
        <v>128</v>
      </c>
      <c r="Z36" s="626"/>
      <c r="AA36" s="626"/>
      <c r="AB36" s="634"/>
      <c r="AC36" s="103" t="s">
        <v>11</v>
      </c>
      <c r="AD36" s="6"/>
      <c r="AE36" s="627" t="s">
        <v>42</v>
      </c>
      <c r="AF36" s="628"/>
      <c r="AG36" s="635"/>
      <c r="AH36" s="104" t="s">
        <v>129</v>
      </c>
      <c r="AI36" s="3"/>
      <c r="AJ36" s="24" t="s">
        <v>23</v>
      </c>
      <c r="AK36" s="46" t="s">
        <v>18</v>
      </c>
      <c r="AL36" s="24" t="s">
        <v>25</v>
      </c>
      <c r="AM36" s="24" t="s">
        <v>26</v>
      </c>
      <c r="AN36" s="25" t="s">
        <v>30</v>
      </c>
      <c r="AO36" s="16"/>
      <c r="AP36" s="26" t="s">
        <v>130</v>
      </c>
      <c r="AQ36" s="105" t="s">
        <v>181</v>
      </c>
      <c r="AR36" s="28"/>
      <c r="AS36" s="3"/>
      <c r="AT36" s="106" t="s">
        <v>14</v>
      </c>
      <c r="AU36" s="41" t="s">
        <v>14</v>
      </c>
      <c r="AV36" s="25" t="s">
        <v>27</v>
      </c>
      <c r="AW36" s="25" t="s">
        <v>28</v>
      </c>
      <c r="AX36" s="3"/>
      <c r="AY36" s="2" t="s">
        <v>14</v>
      </c>
      <c r="AZ36" s="2" t="s">
        <v>27</v>
      </c>
      <c r="BA36" s="62" t="s">
        <v>28</v>
      </c>
    </row>
    <row r="37" spans="2:53" ht="15.75" thickBot="1">
      <c r="B37" s="34"/>
      <c r="C37" s="35"/>
      <c r="D37" s="36" t="s">
        <v>9</v>
      </c>
      <c r="E37" s="52"/>
      <c r="F37" s="63"/>
      <c r="G37" s="63"/>
      <c r="H37" s="63"/>
      <c r="I37" s="63" t="s">
        <v>7</v>
      </c>
      <c r="J37" s="63"/>
      <c r="K37" s="63"/>
      <c r="L37" s="12"/>
      <c r="M37" s="51" t="s">
        <v>15</v>
      </c>
      <c r="N37" s="63" t="s">
        <v>132</v>
      </c>
      <c r="O37" s="12"/>
      <c r="P37" s="35" t="s">
        <v>9</v>
      </c>
      <c r="Q37" s="52"/>
      <c r="R37" s="35"/>
      <c r="S37" s="107"/>
      <c r="T37" s="35"/>
      <c r="U37" s="35"/>
      <c r="V37" s="35" t="s">
        <v>13</v>
      </c>
      <c r="W37" s="64" t="s">
        <v>17</v>
      </c>
      <c r="X37" s="52"/>
      <c r="Y37" s="108" t="s">
        <v>126</v>
      </c>
      <c r="Z37" s="108" t="s">
        <v>127</v>
      </c>
      <c r="AA37" s="109" t="s">
        <v>133</v>
      </c>
      <c r="AB37" s="42" t="s">
        <v>19</v>
      </c>
      <c r="AC37" s="65"/>
      <c r="AD37" s="52"/>
      <c r="AE37" s="110" t="s">
        <v>126</v>
      </c>
      <c r="AF37" s="111" t="s">
        <v>127</v>
      </c>
      <c r="AG37" s="43" t="s">
        <v>19</v>
      </c>
      <c r="AH37" s="44" t="s">
        <v>19</v>
      </c>
      <c r="AI37" s="66"/>
      <c r="AJ37" s="35" t="s">
        <v>24</v>
      </c>
      <c r="AK37" s="67" t="s">
        <v>24</v>
      </c>
      <c r="AL37" s="35" t="s">
        <v>24</v>
      </c>
      <c r="AM37" s="35" t="s">
        <v>24</v>
      </c>
      <c r="AN37" s="35" t="s">
        <v>24</v>
      </c>
      <c r="AO37" s="52"/>
      <c r="AP37" s="71" t="s">
        <v>36</v>
      </c>
      <c r="AQ37" s="69" t="s">
        <v>35</v>
      </c>
      <c r="AR37" s="70" t="s">
        <v>37</v>
      </c>
      <c r="AS37" s="52"/>
      <c r="AT37" s="112" t="s">
        <v>20</v>
      </c>
      <c r="AU37" s="64" t="s">
        <v>20</v>
      </c>
      <c r="AV37" s="35"/>
      <c r="AW37" s="35"/>
      <c r="AX37" s="52"/>
      <c r="AY37" s="72">
        <v>1</v>
      </c>
      <c r="AZ37" s="73">
        <v>0</v>
      </c>
      <c r="BA37" s="53" t="s">
        <v>31</v>
      </c>
    </row>
    <row r="38" spans="2:53" ht="16.5" thickBot="1">
      <c r="B38" s="13">
        <v>41340</v>
      </c>
      <c r="C38" s="11" t="s">
        <v>0</v>
      </c>
      <c r="D38" s="15">
        <v>8</v>
      </c>
      <c r="E38" s="2"/>
      <c r="F38" s="7">
        <v>1.3</v>
      </c>
      <c r="G38" s="7">
        <v>0</v>
      </c>
      <c r="H38" s="7">
        <v>0</v>
      </c>
      <c r="I38" s="7">
        <v>3</v>
      </c>
      <c r="J38" s="7">
        <v>0</v>
      </c>
      <c r="K38" s="7">
        <f>SUM(F38:J38)</f>
        <v>4.3</v>
      </c>
      <c r="L38" s="4"/>
      <c r="M38" s="113">
        <v>0</v>
      </c>
      <c r="N38" s="15">
        <v>0</v>
      </c>
      <c r="O38" s="4"/>
      <c r="P38" s="114">
        <f>D38-(M38+N38)</f>
        <v>8</v>
      </c>
      <c r="Q38" s="4"/>
      <c r="R38" s="7" t="s">
        <v>159</v>
      </c>
      <c r="S38" s="115">
        <v>0.32600000000000001</v>
      </c>
      <c r="T38" s="115">
        <v>0.33400000000000002</v>
      </c>
      <c r="U38" s="115">
        <f>S38+T38</f>
        <v>0.66</v>
      </c>
      <c r="V38" s="116">
        <v>90</v>
      </c>
      <c r="W38" s="50">
        <f>P38*V38</f>
        <v>720</v>
      </c>
      <c r="X38" s="4"/>
      <c r="Y38" s="117">
        <v>239</v>
      </c>
      <c r="Z38" s="118">
        <v>239</v>
      </c>
      <c r="AA38" s="118">
        <v>0</v>
      </c>
      <c r="AB38" s="118">
        <v>0</v>
      </c>
      <c r="AC38" s="119">
        <v>239</v>
      </c>
      <c r="AD38" s="120">
        <v>185</v>
      </c>
      <c r="AE38" s="117">
        <v>27</v>
      </c>
      <c r="AF38" s="118">
        <v>27</v>
      </c>
      <c r="AG38" s="118">
        <v>0</v>
      </c>
      <c r="AH38" s="118">
        <v>27</v>
      </c>
      <c r="AI38" s="3"/>
      <c r="AJ38" s="29">
        <f>AC38*U38</f>
        <v>157.74</v>
      </c>
      <c r="AK38" s="121">
        <v>18</v>
      </c>
      <c r="AL38" s="15">
        <v>8.4</v>
      </c>
      <c r="AM38" s="15">
        <v>0</v>
      </c>
      <c r="AN38" s="121">
        <f>AK38+AM38</f>
        <v>18</v>
      </c>
      <c r="AO38" s="122"/>
      <c r="AP38" s="124">
        <v>678</v>
      </c>
      <c r="AQ38" s="125">
        <f>AJ38+AK38+AL38+AM38</f>
        <v>184.14000000000001</v>
      </c>
      <c r="AR38" s="125">
        <f>AP38-AQ38</f>
        <v>493.86</v>
      </c>
      <c r="AS38" s="3"/>
      <c r="AT38" s="29">
        <f>(AC38/W38)*100</f>
        <v>33.194444444444443</v>
      </c>
      <c r="AU38" s="15" t="s">
        <v>134</v>
      </c>
      <c r="AV38" s="50">
        <f>(AK38/(AJ38+AK38))*100</f>
        <v>10.242403550699898</v>
      </c>
      <c r="AW38" s="15">
        <f>(AN38/AJ38)*100</f>
        <v>11.411182959300113</v>
      </c>
      <c r="AX38" s="4"/>
      <c r="AY38" s="113" t="s">
        <v>52</v>
      </c>
      <c r="AZ38" s="15" t="s">
        <v>52</v>
      </c>
      <c r="BA38" s="15" t="s">
        <v>52</v>
      </c>
    </row>
    <row r="39" spans="2:53" ht="16.5" thickBot="1">
      <c r="B39" s="14" t="s">
        <v>86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3.7</v>
      </c>
      <c r="Q39" s="4"/>
      <c r="R39" s="127"/>
      <c r="S39" s="129"/>
      <c r="T39" s="129"/>
      <c r="U39" s="129"/>
      <c r="V39" s="130"/>
      <c r="W39" s="150">
        <f>P39*V38</f>
        <v>333</v>
      </c>
      <c r="X39" s="131"/>
      <c r="Y39" s="132"/>
      <c r="Z39" s="133"/>
      <c r="AA39" s="133"/>
      <c r="AB39" s="133"/>
      <c r="AC39" s="134"/>
      <c r="AD39" s="135"/>
      <c r="AE39" s="132"/>
      <c r="AF39" s="133"/>
      <c r="AG39" s="133"/>
      <c r="AH39" s="133"/>
      <c r="AI39" s="16"/>
      <c r="AJ39" s="136"/>
      <c r="AK39" s="137"/>
      <c r="AL39" s="130"/>
      <c r="AM39" s="130"/>
      <c r="AN39" s="130"/>
      <c r="AO39" s="131"/>
      <c r="AP39" s="140"/>
      <c r="AQ39" s="137"/>
      <c r="AR39" s="137"/>
      <c r="AS39" s="16"/>
      <c r="AT39" s="151">
        <f>(AC38/W39)*100</f>
        <v>71.771771771771782</v>
      </c>
      <c r="AU39" s="130"/>
      <c r="AV39" s="130"/>
      <c r="AW39" s="130"/>
      <c r="AX39" s="131"/>
      <c r="AY39" s="127"/>
      <c r="AZ39" s="126"/>
      <c r="BA39" s="126"/>
    </row>
    <row r="40" spans="2:53" ht="15.75" thickBot="1"/>
    <row r="41" spans="2:53" ht="16.5" thickBot="1">
      <c r="B41" s="13">
        <v>41341</v>
      </c>
      <c r="C41" s="11" t="s">
        <v>0</v>
      </c>
      <c r="D41" s="15">
        <v>8</v>
      </c>
      <c r="E41" s="2"/>
      <c r="F41" s="7">
        <v>0</v>
      </c>
      <c r="G41" s="7">
        <v>0</v>
      </c>
      <c r="H41" s="7">
        <v>0</v>
      </c>
      <c r="I41" s="7">
        <v>5</v>
      </c>
      <c r="J41" s="7">
        <v>0</v>
      </c>
      <c r="K41" s="7">
        <f>SUM(F41:J41)</f>
        <v>5</v>
      </c>
      <c r="L41" s="4"/>
      <c r="M41" s="113">
        <v>0</v>
      </c>
      <c r="N41" s="15">
        <v>0</v>
      </c>
      <c r="O41" s="4"/>
      <c r="P41" s="114">
        <f>D41-(M41+N41)</f>
        <v>8</v>
      </c>
      <c r="Q41" s="4"/>
      <c r="R41" s="7" t="s">
        <v>159</v>
      </c>
      <c r="S41" s="115">
        <v>0.32600000000000001</v>
      </c>
      <c r="T41" s="115">
        <v>0.33400000000000002</v>
      </c>
      <c r="U41" s="115">
        <f>S41+T41</f>
        <v>0.66</v>
      </c>
      <c r="V41" s="116">
        <v>90</v>
      </c>
      <c r="W41" s="50">
        <f>P41*V41</f>
        <v>720</v>
      </c>
      <c r="X41" s="4"/>
      <c r="Y41" s="117">
        <v>237</v>
      </c>
      <c r="Z41" s="118">
        <v>237</v>
      </c>
      <c r="AA41" s="118">
        <v>0</v>
      </c>
      <c r="AB41" s="118">
        <v>0</v>
      </c>
      <c r="AC41" s="119">
        <v>237</v>
      </c>
      <c r="AD41" s="120">
        <v>185</v>
      </c>
      <c r="AE41" s="117">
        <v>17</v>
      </c>
      <c r="AF41" s="118">
        <v>17</v>
      </c>
      <c r="AG41" s="118">
        <v>0</v>
      </c>
      <c r="AH41" s="118">
        <v>17</v>
      </c>
      <c r="AI41" s="3"/>
      <c r="AJ41" s="29">
        <f>AC41*U41</f>
        <v>156.42000000000002</v>
      </c>
      <c r="AK41" s="121">
        <v>11.3</v>
      </c>
      <c r="AL41" s="15">
        <v>8.3000000000000007</v>
      </c>
      <c r="AM41" s="15">
        <v>0</v>
      </c>
      <c r="AN41" s="121">
        <f>AK41+AM41</f>
        <v>11.3</v>
      </c>
      <c r="AO41" s="122"/>
      <c r="AP41" s="124">
        <f>AR38</f>
        <v>493.86</v>
      </c>
      <c r="AQ41" s="125">
        <f>AJ41+AK41+AL41+AM41</f>
        <v>176.02000000000004</v>
      </c>
      <c r="AR41" s="125">
        <f>AP41-AQ41</f>
        <v>317.83999999999997</v>
      </c>
      <c r="AS41" s="3"/>
      <c r="AT41" s="29">
        <f>(AC41/W41)*100</f>
        <v>32.916666666666664</v>
      </c>
      <c r="AU41" s="15" t="s">
        <v>134</v>
      </c>
      <c r="AV41" s="50">
        <f>(AK41/(AJ41+AK41))*100</f>
        <v>6.737419508704984</v>
      </c>
      <c r="AW41" s="15">
        <f>(AN41/AJ41)*100</f>
        <v>7.2241401355325401</v>
      </c>
      <c r="AX41" s="4"/>
      <c r="AY41" s="113" t="s">
        <v>52</v>
      </c>
      <c r="AZ41" s="15" t="s">
        <v>52</v>
      </c>
      <c r="BA41" s="15" t="s">
        <v>52</v>
      </c>
    </row>
    <row r="42" spans="2:53" ht="16.5" thickBot="1">
      <c r="B42" s="14" t="s">
        <v>136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3</v>
      </c>
      <c r="Q42" s="4"/>
      <c r="R42" s="127"/>
      <c r="S42" s="129"/>
      <c r="T42" s="129"/>
      <c r="U42" s="129"/>
      <c r="V42" s="130"/>
      <c r="W42" s="150">
        <f>P42*V41</f>
        <v>270</v>
      </c>
      <c r="X42" s="131"/>
      <c r="Y42" s="132"/>
      <c r="Z42" s="133"/>
      <c r="AA42" s="133"/>
      <c r="AB42" s="133"/>
      <c r="AC42" s="134"/>
      <c r="AD42" s="135"/>
      <c r="AE42" s="132"/>
      <c r="AF42" s="133"/>
      <c r="AG42" s="133"/>
      <c r="AH42" s="133"/>
      <c r="AI42" s="16"/>
      <c r="AJ42" s="136"/>
      <c r="AK42" s="137"/>
      <c r="AL42" s="130"/>
      <c r="AM42" s="130"/>
      <c r="AN42" s="130"/>
      <c r="AO42" s="131"/>
      <c r="AP42" s="140"/>
      <c r="AQ42" s="137"/>
      <c r="AR42" s="137"/>
      <c r="AS42" s="16"/>
      <c r="AT42" s="151">
        <f>(AC41/W42)*100</f>
        <v>87.777777777777771</v>
      </c>
      <c r="AU42" s="130"/>
      <c r="AV42" s="130"/>
      <c r="AW42" s="130"/>
      <c r="AX42" s="131"/>
      <c r="AY42" s="127"/>
      <c r="AZ42" s="126"/>
      <c r="BA42" s="126"/>
    </row>
    <row r="43" spans="2:53" ht="15.75" thickBot="1"/>
    <row r="44" spans="2:53" ht="16.5" thickBot="1">
      <c r="B44" s="13">
        <v>41341</v>
      </c>
      <c r="C44" s="11" t="s">
        <v>73</v>
      </c>
      <c r="D44" s="15">
        <v>7.5</v>
      </c>
      <c r="E44" s="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f>SUM(F44:J44)</f>
        <v>0</v>
      </c>
      <c r="L44" s="4"/>
      <c r="M44" s="113">
        <v>4.5</v>
      </c>
      <c r="N44" s="15">
        <v>0</v>
      </c>
      <c r="O44" s="4"/>
      <c r="P44" s="114">
        <f>D44-(M44+N44)</f>
        <v>3</v>
      </c>
      <c r="Q44" s="4"/>
      <c r="R44" s="7" t="s">
        <v>159</v>
      </c>
      <c r="S44" s="115">
        <v>0.32600000000000001</v>
      </c>
      <c r="T44" s="115">
        <v>0.33400000000000002</v>
      </c>
      <c r="U44" s="115">
        <f>S44+T44</f>
        <v>0.66</v>
      </c>
      <c r="V44" s="116">
        <v>90</v>
      </c>
      <c r="W44" s="50">
        <f>P44*V44</f>
        <v>270</v>
      </c>
      <c r="X44" s="4"/>
      <c r="Y44" s="117">
        <v>268</v>
      </c>
      <c r="Z44" s="118">
        <v>268</v>
      </c>
      <c r="AA44" s="118">
        <v>0</v>
      </c>
      <c r="AB44" s="118">
        <v>0</v>
      </c>
      <c r="AC44" s="119">
        <v>268</v>
      </c>
      <c r="AD44" s="120">
        <v>185</v>
      </c>
      <c r="AE44" s="117">
        <v>15</v>
      </c>
      <c r="AF44" s="118">
        <v>15</v>
      </c>
      <c r="AG44" s="118">
        <v>0</v>
      </c>
      <c r="AH44" s="118">
        <v>15</v>
      </c>
      <c r="AI44" s="3"/>
      <c r="AJ44" s="29">
        <f>AC44*U44</f>
        <v>176.88</v>
      </c>
      <c r="AK44" s="121">
        <v>10</v>
      </c>
      <c r="AL44" s="15">
        <v>9.3800000000000008</v>
      </c>
      <c r="AM44" s="15">
        <v>0</v>
      </c>
      <c r="AN44" s="121">
        <f>AK44+AM44</f>
        <v>10</v>
      </c>
      <c r="AO44" s="122"/>
      <c r="AP44" s="124">
        <f>AR41</f>
        <v>317.83999999999997</v>
      </c>
      <c r="AQ44" s="125">
        <f>AJ44+AK44+AL44+AM44</f>
        <v>196.26</v>
      </c>
      <c r="AR44" s="125">
        <f>AP44-AQ44</f>
        <v>121.57999999999998</v>
      </c>
      <c r="AS44" s="3"/>
      <c r="AT44" s="29">
        <f>(AC44/W44)*100</f>
        <v>99.259259259259252</v>
      </c>
      <c r="AU44" s="15" t="s">
        <v>134</v>
      </c>
      <c r="AV44" s="50">
        <f>(AK44/(AJ44+AK44))*100</f>
        <v>5.3510273972602738</v>
      </c>
      <c r="AW44" s="15">
        <f>(AN44/AJ44)*100</f>
        <v>5.6535504296698322</v>
      </c>
      <c r="AX44" s="4"/>
      <c r="AY44" s="113" t="s">
        <v>52</v>
      </c>
      <c r="AZ44" s="15" t="s">
        <v>52</v>
      </c>
      <c r="BA44" s="15" t="s">
        <v>52</v>
      </c>
    </row>
    <row r="45" spans="2:53" ht="16.5" thickBot="1">
      <c r="B45" s="14" t="s">
        <v>155</v>
      </c>
      <c r="C45" s="12"/>
      <c r="D45" s="12"/>
      <c r="E45" s="2"/>
      <c r="F45" s="8"/>
      <c r="G45" s="8"/>
      <c r="H45" s="8"/>
      <c r="I45" s="8"/>
      <c r="J45" s="8"/>
      <c r="K45" s="8"/>
      <c r="L45" s="4"/>
      <c r="M45" s="127"/>
      <c r="N45" s="126"/>
      <c r="O45" s="4"/>
      <c r="P45" s="149">
        <f>(D44-(K44))-M44-N44</f>
        <v>3</v>
      </c>
      <c r="Q45" s="4"/>
      <c r="R45" s="127"/>
      <c r="S45" s="129"/>
      <c r="T45" s="129"/>
      <c r="U45" s="129"/>
      <c r="V45" s="130"/>
      <c r="W45" s="150">
        <f>P45*V44</f>
        <v>270</v>
      </c>
      <c r="X45" s="131"/>
      <c r="Y45" s="132"/>
      <c r="Z45" s="133"/>
      <c r="AA45" s="133"/>
      <c r="AB45" s="133"/>
      <c r="AC45" s="134"/>
      <c r="AD45" s="135"/>
      <c r="AE45" s="132"/>
      <c r="AF45" s="133"/>
      <c r="AG45" s="133"/>
      <c r="AH45" s="133"/>
      <c r="AI45" s="16"/>
      <c r="AJ45" s="136"/>
      <c r="AK45" s="137"/>
      <c r="AL45" s="130"/>
      <c r="AM45" s="130"/>
      <c r="AN45" s="130"/>
      <c r="AO45" s="131"/>
      <c r="AP45" s="140"/>
      <c r="AQ45" s="137"/>
      <c r="AR45" s="137"/>
      <c r="AS45" s="16"/>
      <c r="AT45" s="151">
        <f>(AC44/W45)*100</f>
        <v>99.259259259259252</v>
      </c>
      <c r="AU45" s="130"/>
      <c r="AV45" s="130"/>
      <c r="AW45" s="130"/>
      <c r="AX45" s="131"/>
      <c r="AY45" s="127"/>
      <c r="AZ45" s="126"/>
      <c r="BA45" s="126"/>
    </row>
    <row r="46" spans="2:53" ht="15.75" thickBot="1"/>
    <row r="47" spans="2:53" ht="16.5" thickBot="1">
      <c r="B47" s="13">
        <v>41342</v>
      </c>
      <c r="C47" s="11" t="s">
        <v>0</v>
      </c>
      <c r="D47" s="15">
        <v>8</v>
      </c>
      <c r="E47" s="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f>SUM(F47:J47)</f>
        <v>0</v>
      </c>
      <c r="L47" s="4"/>
      <c r="M47" s="113">
        <v>0</v>
      </c>
      <c r="N47" s="15">
        <v>3</v>
      </c>
      <c r="O47" s="4"/>
      <c r="P47" s="114">
        <f>D47-(M47+N47)</f>
        <v>5</v>
      </c>
      <c r="Q47" s="4"/>
      <c r="R47" s="7" t="s">
        <v>159</v>
      </c>
      <c r="S47" s="115">
        <v>0.32600000000000001</v>
      </c>
      <c r="T47" s="115">
        <v>0.32400000000000001</v>
      </c>
      <c r="U47" s="115">
        <f>S47+T47</f>
        <v>0.65</v>
      </c>
      <c r="V47" s="116">
        <v>90</v>
      </c>
      <c r="W47" s="50">
        <f>P47*V47</f>
        <v>450</v>
      </c>
      <c r="X47" s="4"/>
      <c r="Y47" s="117">
        <v>420</v>
      </c>
      <c r="Z47" s="118">
        <v>420</v>
      </c>
      <c r="AA47" s="118">
        <v>0</v>
      </c>
      <c r="AB47" s="118">
        <v>0</v>
      </c>
      <c r="AC47" s="119">
        <v>420</v>
      </c>
      <c r="AD47" s="120">
        <v>185</v>
      </c>
      <c r="AE47" s="117">
        <v>18</v>
      </c>
      <c r="AF47" s="118">
        <v>18</v>
      </c>
      <c r="AG47" s="118">
        <v>0</v>
      </c>
      <c r="AH47" s="118">
        <v>18</v>
      </c>
      <c r="AI47" s="3"/>
      <c r="AJ47" s="29">
        <f>AC47*U47</f>
        <v>273</v>
      </c>
      <c r="AK47" s="121">
        <v>0</v>
      </c>
      <c r="AL47" s="15">
        <v>14.7</v>
      </c>
      <c r="AM47" s="15">
        <v>0</v>
      </c>
      <c r="AN47" s="121">
        <f>AK47+AM47</f>
        <v>0</v>
      </c>
      <c r="AO47" s="122"/>
      <c r="AP47" s="124">
        <f>AR44</f>
        <v>121.57999999999998</v>
      </c>
      <c r="AQ47" s="125">
        <f>AJ47+AK47+AL47+AM47</f>
        <v>287.7</v>
      </c>
      <c r="AR47" s="125">
        <f>AP47-AQ47</f>
        <v>-166.12</v>
      </c>
      <c r="AS47" s="3"/>
      <c r="AT47" s="29">
        <f>(AC47/W47)*100</f>
        <v>93.333333333333329</v>
      </c>
      <c r="AU47" s="15" t="s">
        <v>134</v>
      </c>
      <c r="AV47" s="50">
        <f>(AK47/(AJ47+AK47))*100</f>
        <v>0</v>
      </c>
      <c r="AW47" s="15">
        <f>(AN47/AJ47)*100</f>
        <v>0</v>
      </c>
      <c r="AX47" s="4"/>
      <c r="AY47" s="113" t="s">
        <v>52</v>
      </c>
      <c r="AZ47" s="15" t="s">
        <v>52</v>
      </c>
      <c r="BA47" s="15" t="s">
        <v>52</v>
      </c>
    </row>
    <row r="48" spans="2:53" ht="16.5" thickBot="1">
      <c r="B48" s="14" t="s">
        <v>136</v>
      </c>
      <c r="C48" s="12"/>
      <c r="D48" s="12"/>
      <c r="E48" s="2"/>
      <c r="F48" s="8"/>
      <c r="G48" s="8"/>
      <c r="H48" s="8"/>
      <c r="I48" s="8"/>
      <c r="J48" s="8"/>
      <c r="K48" s="8"/>
      <c r="L48" s="4"/>
      <c r="M48" s="127"/>
      <c r="N48" s="126"/>
      <c r="O48" s="4"/>
      <c r="P48" s="149">
        <f>(D47-(K47))-M47-N47</f>
        <v>5</v>
      </c>
      <c r="Q48" s="4"/>
      <c r="R48" s="127"/>
      <c r="S48" s="129"/>
      <c r="T48" s="129"/>
      <c r="U48" s="129"/>
      <c r="V48" s="130"/>
      <c r="W48" s="150">
        <f>P48*V47</f>
        <v>450</v>
      </c>
      <c r="X48" s="131"/>
      <c r="Y48" s="132"/>
      <c r="Z48" s="133"/>
      <c r="AA48" s="133"/>
      <c r="AB48" s="133"/>
      <c r="AC48" s="134"/>
      <c r="AD48" s="135"/>
      <c r="AE48" s="132"/>
      <c r="AF48" s="133"/>
      <c r="AG48" s="133"/>
      <c r="AH48" s="133"/>
      <c r="AI48" s="16"/>
      <c r="AJ48" s="136"/>
      <c r="AK48" s="137"/>
      <c r="AL48" s="130"/>
      <c r="AM48" s="130"/>
      <c r="AN48" s="130"/>
      <c r="AO48" s="131"/>
      <c r="AP48" s="140"/>
      <c r="AQ48" s="137"/>
      <c r="AR48" s="137"/>
      <c r="AS48" s="16"/>
      <c r="AT48" s="151">
        <f>(AC47/W48)*100</f>
        <v>93.333333333333329</v>
      </c>
      <c r="AU48" s="130"/>
      <c r="AV48" s="130"/>
      <c r="AW48" s="130"/>
      <c r="AX48" s="131"/>
      <c r="AY48" s="127"/>
      <c r="AZ48" s="126"/>
      <c r="BA48" s="126"/>
    </row>
    <row r="50" spans="2:53" ht="15.75" thickBot="1"/>
    <row r="51" spans="2:53" ht="16.5" customHeight="1">
      <c r="B51" s="29" t="s">
        <v>32</v>
      </c>
      <c r="C51" s="30" t="s">
        <v>1</v>
      </c>
      <c r="D51" s="31" t="s">
        <v>1</v>
      </c>
      <c r="E51" s="54"/>
      <c r="F51" s="609" t="s">
        <v>12</v>
      </c>
      <c r="G51" s="610"/>
      <c r="H51" s="610"/>
      <c r="I51" s="610"/>
      <c r="J51" s="610"/>
      <c r="K51" s="611"/>
      <c r="L51" s="15"/>
      <c r="M51" s="612" t="s">
        <v>33</v>
      </c>
      <c r="N51" s="613"/>
      <c r="O51" s="15"/>
      <c r="P51" s="50" t="s">
        <v>10</v>
      </c>
      <c r="Q51" s="54"/>
      <c r="R51" s="50" t="s">
        <v>122</v>
      </c>
      <c r="S51" s="609" t="s">
        <v>123</v>
      </c>
      <c r="T51" s="610"/>
      <c r="U51" s="611"/>
      <c r="V51" s="50" t="s">
        <v>29</v>
      </c>
      <c r="W51" s="55" t="s">
        <v>14</v>
      </c>
      <c r="X51" s="54" t="s">
        <v>9</v>
      </c>
      <c r="Y51" s="629" t="s">
        <v>124</v>
      </c>
      <c r="Z51" s="630"/>
      <c r="AA51" s="630"/>
      <c r="AB51" s="636"/>
      <c r="AC51" s="100" t="s">
        <v>14</v>
      </c>
      <c r="AD51" s="56"/>
      <c r="AE51" s="631" t="s">
        <v>41</v>
      </c>
      <c r="AF51" s="632"/>
      <c r="AG51" s="637"/>
      <c r="AH51" s="101" t="s">
        <v>43</v>
      </c>
      <c r="AI51" s="54"/>
      <c r="AJ51" s="57" t="s">
        <v>38</v>
      </c>
      <c r="AK51" s="58"/>
      <c r="AL51" s="59"/>
      <c r="AM51" s="60"/>
      <c r="AN51" s="50" t="s">
        <v>11</v>
      </c>
      <c r="AO51" s="54"/>
      <c r="AP51" s="614" t="s">
        <v>39</v>
      </c>
      <c r="AQ51" s="615"/>
      <c r="AR51" s="616"/>
      <c r="AS51" s="54"/>
      <c r="AT51" s="102" t="s">
        <v>22</v>
      </c>
      <c r="AU51" s="55" t="s">
        <v>22</v>
      </c>
      <c r="AV51" s="50" t="s">
        <v>20</v>
      </c>
      <c r="AW51" s="50" t="s">
        <v>20</v>
      </c>
      <c r="AX51" s="54"/>
      <c r="AY51" s="15" t="s">
        <v>22</v>
      </c>
      <c r="AZ51" s="15" t="s">
        <v>9</v>
      </c>
      <c r="BA51" s="61" t="s">
        <v>9</v>
      </c>
    </row>
    <row r="52" spans="2:53" ht="16.5" customHeight="1" thickBot="1">
      <c r="B52" s="32" t="s">
        <v>9</v>
      </c>
      <c r="C52" s="25" t="s">
        <v>9</v>
      </c>
      <c r="D52" s="33" t="s">
        <v>10</v>
      </c>
      <c r="E52" s="3"/>
      <c r="F52" s="37" t="s">
        <v>3</v>
      </c>
      <c r="G52" s="37" t="s">
        <v>4</v>
      </c>
      <c r="H52" s="37" t="s">
        <v>5</v>
      </c>
      <c r="I52" s="37" t="s">
        <v>6</v>
      </c>
      <c r="J52" s="37" t="s">
        <v>8</v>
      </c>
      <c r="K52" s="37" t="s">
        <v>11</v>
      </c>
      <c r="L52" s="2"/>
      <c r="M52" s="38" t="s">
        <v>10</v>
      </c>
      <c r="N52" s="39" t="s">
        <v>116</v>
      </c>
      <c r="O52" s="1"/>
      <c r="P52" s="25" t="s">
        <v>2</v>
      </c>
      <c r="Q52" s="3"/>
      <c r="R52" s="25" t="s">
        <v>125</v>
      </c>
      <c r="S52" s="28" t="s">
        <v>126</v>
      </c>
      <c r="T52" s="25" t="s">
        <v>127</v>
      </c>
      <c r="U52" s="25" t="s">
        <v>34</v>
      </c>
      <c r="V52" s="25" t="s">
        <v>46</v>
      </c>
      <c r="W52" s="41" t="s">
        <v>16</v>
      </c>
      <c r="X52" s="3" t="s">
        <v>9</v>
      </c>
      <c r="Y52" s="633" t="s">
        <v>128</v>
      </c>
      <c r="Z52" s="626"/>
      <c r="AA52" s="626"/>
      <c r="AB52" s="634"/>
      <c r="AC52" s="103" t="s">
        <v>11</v>
      </c>
      <c r="AD52" s="6"/>
      <c r="AE52" s="627" t="s">
        <v>42</v>
      </c>
      <c r="AF52" s="628"/>
      <c r="AG52" s="635"/>
      <c r="AH52" s="104" t="s">
        <v>129</v>
      </c>
      <c r="AI52" s="3"/>
      <c r="AJ52" s="24" t="s">
        <v>23</v>
      </c>
      <c r="AK52" s="46" t="s">
        <v>18</v>
      </c>
      <c r="AL52" s="24" t="s">
        <v>25</v>
      </c>
      <c r="AM52" s="24" t="s">
        <v>26</v>
      </c>
      <c r="AN52" s="25" t="s">
        <v>30</v>
      </c>
      <c r="AO52" s="16"/>
      <c r="AP52" s="26" t="s">
        <v>130</v>
      </c>
      <c r="AQ52" s="105" t="s">
        <v>188</v>
      </c>
      <c r="AR52" s="28"/>
      <c r="AS52" s="3"/>
      <c r="AT52" s="106" t="s">
        <v>14</v>
      </c>
      <c r="AU52" s="41" t="s">
        <v>14</v>
      </c>
      <c r="AV52" s="25" t="s">
        <v>27</v>
      </c>
      <c r="AW52" s="25" t="s">
        <v>28</v>
      </c>
      <c r="AX52" s="3"/>
      <c r="AY52" s="2" t="s">
        <v>14</v>
      </c>
      <c r="AZ52" s="2" t="s">
        <v>27</v>
      </c>
      <c r="BA52" s="62" t="s">
        <v>28</v>
      </c>
    </row>
    <row r="53" spans="2:53" ht="15.75" thickBot="1">
      <c r="B53" s="34"/>
      <c r="C53" s="35"/>
      <c r="D53" s="36" t="s">
        <v>9</v>
      </c>
      <c r="E53" s="52"/>
      <c r="F53" s="63"/>
      <c r="G53" s="63"/>
      <c r="H53" s="63"/>
      <c r="I53" s="63" t="s">
        <v>7</v>
      </c>
      <c r="J53" s="63"/>
      <c r="K53" s="63"/>
      <c r="L53" s="12"/>
      <c r="M53" s="51" t="s">
        <v>15</v>
      </c>
      <c r="N53" s="63" t="s">
        <v>132</v>
      </c>
      <c r="O53" s="12"/>
      <c r="P53" s="35" t="s">
        <v>9</v>
      </c>
      <c r="Q53" s="52"/>
      <c r="R53" s="35"/>
      <c r="S53" s="107"/>
      <c r="T53" s="35"/>
      <c r="U53" s="35"/>
      <c r="V53" s="35" t="s">
        <v>13</v>
      </c>
      <c r="W53" s="64" t="s">
        <v>17</v>
      </c>
      <c r="X53" s="52"/>
      <c r="Y53" s="108" t="s">
        <v>126</v>
      </c>
      <c r="Z53" s="108" t="s">
        <v>127</v>
      </c>
      <c r="AA53" s="109" t="s">
        <v>133</v>
      </c>
      <c r="AB53" s="42" t="s">
        <v>19</v>
      </c>
      <c r="AC53" s="65"/>
      <c r="AD53" s="52"/>
      <c r="AE53" s="110" t="s">
        <v>126</v>
      </c>
      <c r="AF53" s="111" t="s">
        <v>127</v>
      </c>
      <c r="AG53" s="43" t="s">
        <v>19</v>
      </c>
      <c r="AH53" s="44" t="s">
        <v>19</v>
      </c>
      <c r="AI53" s="66"/>
      <c r="AJ53" s="35" t="s">
        <v>24</v>
      </c>
      <c r="AK53" s="67" t="s">
        <v>24</v>
      </c>
      <c r="AL53" s="35" t="s">
        <v>24</v>
      </c>
      <c r="AM53" s="35" t="s">
        <v>24</v>
      </c>
      <c r="AN53" s="35" t="s">
        <v>24</v>
      </c>
      <c r="AO53" s="52"/>
      <c r="AP53" s="71" t="s">
        <v>36</v>
      </c>
      <c r="AQ53" s="69" t="s">
        <v>35</v>
      </c>
      <c r="AR53" s="70" t="s">
        <v>37</v>
      </c>
      <c r="AS53" s="52"/>
      <c r="AT53" s="112" t="s">
        <v>20</v>
      </c>
      <c r="AU53" s="64" t="s">
        <v>20</v>
      </c>
      <c r="AV53" s="35"/>
      <c r="AW53" s="35"/>
      <c r="AX53" s="52"/>
      <c r="AY53" s="72">
        <v>1</v>
      </c>
      <c r="AZ53" s="73">
        <v>0</v>
      </c>
      <c r="BA53" s="53" t="s">
        <v>31</v>
      </c>
    </row>
    <row r="54" spans="2:53" ht="16.5" thickBot="1">
      <c r="B54" s="13">
        <v>41344</v>
      </c>
      <c r="C54" s="11" t="s">
        <v>157</v>
      </c>
      <c r="D54" s="15">
        <v>8.5</v>
      </c>
      <c r="E54" s="2"/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f>SUM(F54:J54)</f>
        <v>0</v>
      </c>
      <c r="L54" s="4"/>
      <c r="M54" s="113">
        <v>0</v>
      </c>
      <c r="N54" s="15">
        <v>0.5</v>
      </c>
      <c r="O54" s="4"/>
      <c r="P54" s="114">
        <f>D54-(M54+N54)</f>
        <v>8</v>
      </c>
      <c r="Q54" s="4"/>
      <c r="R54" s="7" t="s">
        <v>187</v>
      </c>
      <c r="S54" s="115"/>
      <c r="T54" s="115">
        <v>4</v>
      </c>
      <c r="U54" s="115">
        <f>S54+T54</f>
        <v>4</v>
      </c>
      <c r="V54" s="116">
        <v>30</v>
      </c>
      <c r="W54" s="50">
        <f>P54*V54</f>
        <v>240</v>
      </c>
      <c r="X54" s="4"/>
      <c r="Y54" s="117">
        <v>228</v>
      </c>
      <c r="Z54" s="118">
        <v>228</v>
      </c>
      <c r="AA54" s="118">
        <v>0</v>
      </c>
      <c r="AB54" s="118">
        <v>0</v>
      </c>
      <c r="AC54" s="119">
        <v>228</v>
      </c>
      <c r="AD54" s="120">
        <v>185</v>
      </c>
      <c r="AE54" s="117">
        <v>0</v>
      </c>
      <c r="AF54" s="118">
        <v>0</v>
      </c>
      <c r="AG54" s="118">
        <v>0</v>
      </c>
      <c r="AH54" s="118">
        <v>0</v>
      </c>
      <c r="AI54" s="3"/>
      <c r="AJ54" s="29">
        <f>AC54*U54</f>
        <v>912</v>
      </c>
      <c r="AK54" s="121">
        <v>0</v>
      </c>
      <c r="AL54" s="15">
        <v>0</v>
      </c>
      <c r="AM54" s="15">
        <v>0</v>
      </c>
      <c r="AN54" s="121">
        <f>AK54+AM54</f>
        <v>0</v>
      </c>
      <c r="AO54" s="122"/>
      <c r="AP54" s="124">
        <v>1264</v>
      </c>
      <c r="AQ54" s="125">
        <f>AJ54+AK54+AL54+AM54</f>
        <v>912</v>
      </c>
      <c r="AR54" s="125">
        <f>AP54-AQ54</f>
        <v>352</v>
      </c>
      <c r="AS54" s="3"/>
      <c r="AT54" s="29">
        <f>(AC54/W54)*100</f>
        <v>95</v>
      </c>
      <c r="AU54" s="15" t="s">
        <v>134</v>
      </c>
      <c r="AV54" s="50">
        <f>(AK54/(AJ54+AK54))*100</f>
        <v>0</v>
      </c>
      <c r="AW54" s="15">
        <f>(AN54/AJ54)*100</f>
        <v>0</v>
      </c>
      <c r="AX54" s="4"/>
      <c r="AY54" s="113" t="s">
        <v>52</v>
      </c>
      <c r="AZ54" s="15" t="s">
        <v>52</v>
      </c>
      <c r="BA54" s="15" t="s">
        <v>52</v>
      </c>
    </row>
    <row r="55" spans="2:53" ht="16.5" thickBot="1">
      <c r="B55" s="14" t="s">
        <v>86</v>
      </c>
      <c r="C55" s="12"/>
      <c r="D55" s="12"/>
      <c r="E55" s="2"/>
      <c r="F55" s="8"/>
      <c r="G55" s="8"/>
      <c r="H55" s="8"/>
      <c r="I55" s="8"/>
      <c r="J55" s="8"/>
      <c r="K55" s="8"/>
      <c r="L55" s="4"/>
      <c r="M55" s="127"/>
      <c r="N55" s="126"/>
      <c r="O55" s="4"/>
      <c r="P55" s="149">
        <f>(D54-(K54))-M54-N54</f>
        <v>8</v>
      </c>
      <c r="Q55" s="4"/>
      <c r="R55" s="127"/>
      <c r="S55" s="129"/>
      <c r="T55" s="129"/>
      <c r="U55" s="129"/>
      <c r="V55" s="130"/>
      <c r="W55" s="150">
        <f>P55*V54</f>
        <v>240</v>
      </c>
      <c r="X55" s="131"/>
      <c r="Y55" s="132"/>
      <c r="Z55" s="133"/>
      <c r="AA55" s="133"/>
      <c r="AB55" s="133"/>
      <c r="AC55" s="134"/>
      <c r="AD55" s="135"/>
      <c r="AE55" s="132"/>
      <c r="AF55" s="133"/>
      <c r="AG55" s="133"/>
      <c r="AH55" s="133"/>
      <c r="AI55" s="16"/>
      <c r="AJ55" s="136"/>
      <c r="AK55" s="137"/>
      <c r="AL55" s="130"/>
      <c r="AM55" s="130"/>
      <c r="AN55" s="130"/>
      <c r="AO55" s="131"/>
      <c r="AP55" s="140"/>
      <c r="AQ55" s="137"/>
      <c r="AR55" s="137"/>
      <c r="AS55" s="16"/>
      <c r="AT55" s="151">
        <f>(AC54/W55)*100</f>
        <v>95</v>
      </c>
      <c r="AU55" s="130"/>
      <c r="AV55" s="130"/>
      <c r="AW55" s="130"/>
      <c r="AX55" s="131"/>
      <c r="AY55" s="127"/>
      <c r="AZ55" s="126"/>
      <c r="BA55" s="126"/>
    </row>
    <row r="56" spans="2:53" ht="15.75" thickBot="1"/>
    <row r="57" spans="2:53" ht="16.5" thickBot="1">
      <c r="B57" s="13">
        <v>41345</v>
      </c>
      <c r="C57" s="11" t="s">
        <v>0</v>
      </c>
      <c r="D57" s="15">
        <v>8</v>
      </c>
      <c r="E57" s="2"/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f>SUM(F57:J57)</f>
        <v>0</v>
      </c>
      <c r="L57" s="4"/>
      <c r="M57" s="113">
        <v>0</v>
      </c>
      <c r="N57" s="15">
        <v>0</v>
      </c>
      <c r="O57" s="4"/>
      <c r="P57" s="114">
        <f>D57-(M57+N57)</f>
        <v>8</v>
      </c>
      <c r="Q57" s="4"/>
      <c r="R57" s="7" t="s">
        <v>187</v>
      </c>
      <c r="S57" s="115"/>
      <c r="T57" s="115">
        <v>4</v>
      </c>
      <c r="U57" s="115">
        <f>S57+T57</f>
        <v>4</v>
      </c>
      <c r="V57" s="116">
        <v>30</v>
      </c>
      <c r="W57" s="50">
        <f>P57*V57</f>
        <v>240</v>
      </c>
      <c r="X57" s="4"/>
      <c r="Y57" s="117">
        <v>106</v>
      </c>
      <c r="Z57" s="118">
        <v>106</v>
      </c>
      <c r="AA57" s="118">
        <v>0</v>
      </c>
      <c r="AB57" s="118">
        <v>0</v>
      </c>
      <c r="AC57" s="119">
        <v>106</v>
      </c>
      <c r="AD57" s="120">
        <v>185</v>
      </c>
      <c r="AE57" s="117">
        <v>0</v>
      </c>
      <c r="AF57" s="118">
        <v>0</v>
      </c>
      <c r="AG57" s="118">
        <v>0</v>
      </c>
      <c r="AH57" s="118">
        <v>0</v>
      </c>
      <c r="AI57" s="3"/>
      <c r="AJ57" s="29">
        <f>AC57*U57</f>
        <v>424</v>
      </c>
      <c r="AK57" s="121">
        <v>0</v>
      </c>
      <c r="AL57" s="15">
        <v>0</v>
      </c>
      <c r="AM57" s="15">
        <v>0</v>
      </c>
      <c r="AN57" s="121">
        <f>AK57+AM57</f>
        <v>0</v>
      </c>
      <c r="AO57" s="122"/>
      <c r="AP57" s="124">
        <f>AR54</f>
        <v>352</v>
      </c>
      <c r="AQ57" s="125">
        <f>AJ57+AK57+AL57+AM57</f>
        <v>424</v>
      </c>
      <c r="AR57" s="125">
        <f>AP57-AQ57</f>
        <v>-72</v>
      </c>
      <c r="AS57" s="3"/>
      <c r="AT57" s="29">
        <f>(AC57/W57)*100</f>
        <v>44.166666666666664</v>
      </c>
      <c r="AU57" s="15" t="s">
        <v>134</v>
      </c>
      <c r="AV57" s="50">
        <f>(AK57/(AJ57+AK57))*100</f>
        <v>0</v>
      </c>
      <c r="AW57" s="15">
        <f>(AN57/AJ57)*100</f>
        <v>0</v>
      </c>
      <c r="AX57" s="4"/>
      <c r="AY57" s="113" t="s">
        <v>52</v>
      </c>
      <c r="AZ57" s="15" t="s">
        <v>52</v>
      </c>
      <c r="BA57" s="15" t="s">
        <v>52</v>
      </c>
    </row>
    <row r="58" spans="2:53" ht="16.5" thickBot="1">
      <c r="B58" s="14" t="s">
        <v>155</v>
      </c>
      <c r="C58" s="12"/>
      <c r="D58" s="12"/>
      <c r="E58" s="2"/>
      <c r="F58" s="8"/>
      <c r="G58" s="8"/>
      <c r="H58" s="8"/>
      <c r="I58" s="8"/>
      <c r="J58" s="8"/>
      <c r="K58" s="8"/>
      <c r="L58" s="4"/>
      <c r="M58" s="127"/>
      <c r="N58" s="126"/>
      <c r="O58" s="4"/>
      <c r="P58" s="149">
        <f>(D57-(K57))-M57-N57</f>
        <v>8</v>
      </c>
      <c r="Q58" s="4"/>
      <c r="R58" s="127"/>
      <c r="S58" s="129"/>
      <c r="T58" s="129"/>
      <c r="U58" s="129"/>
      <c r="V58" s="130"/>
      <c r="W58" s="150">
        <f>P58*V57</f>
        <v>240</v>
      </c>
      <c r="X58" s="131"/>
      <c r="Y58" s="132"/>
      <c r="Z58" s="133"/>
      <c r="AA58" s="133"/>
      <c r="AB58" s="133"/>
      <c r="AC58" s="134"/>
      <c r="AD58" s="135"/>
      <c r="AE58" s="132"/>
      <c r="AF58" s="133"/>
      <c r="AG58" s="133"/>
      <c r="AH58" s="133"/>
      <c r="AI58" s="16"/>
      <c r="AJ58" s="136"/>
      <c r="AK58" s="137"/>
      <c r="AL58" s="130"/>
      <c r="AM58" s="130"/>
      <c r="AN58" s="130"/>
      <c r="AO58" s="131"/>
      <c r="AP58" s="140"/>
      <c r="AQ58" s="137"/>
      <c r="AR58" s="137"/>
      <c r="AS58" s="16"/>
      <c r="AT58" s="151">
        <f>(AC57/W58)*100</f>
        <v>44.166666666666664</v>
      </c>
      <c r="AU58" s="130"/>
      <c r="AV58" s="130"/>
      <c r="AW58" s="130"/>
      <c r="AX58" s="131"/>
      <c r="AY58" s="127"/>
      <c r="AZ58" s="126"/>
      <c r="BA58" s="126"/>
    </row>
    <row r="59" spans="2:53" ht="15.75" thickBot="1"/>
    <row r="60" spans="2:53" ht="16.5" customHeight="1">
      <c r="B60" s="29" t="s">
        <v>32</v>
      </c>
      <c r="C60" s="30" t="s">
        <v>1</v>
      </c>
      <c r="D60" s="31" t="s">
        <v>1</v>
      </c>
      <c r="E60" s="54"/>
      <c r="F60" s="609" t="s">
        <v>12</v>
      </c>
      <c r="G60" s="610"/>
      <c r="H60" s="610"/>
      <c r="I60" s="610"/>
      <c r="J60" s="610"/>
      <c r="K60" s="611"/>
      <c r="L60" s="15"/>
      <c r="M60" s="612" t="s">
        <v>33</v>
      </c>
      <c r="N60" s="613"/>
      <c r="O60" s="15"/>
      <c r="P60" s="50" t="s">
        <v>10</v>
      </c>
      <c r="Q60" s="54"/>
      <c r="R60" s="50" t="s">
        <v>122</v>
      </c>
      <c r="S60" s="609" t="s">
        <v>123</v>
      </c>
      <c r="T60" s="610"/>
      <c r="U60" s="611"/>
      <c r="V60" s="50" t="s">
        <v>29</v>
      </c>
      <c r="W60" s="55" t="s">
        <v>14</v>
      </c>
      <c r="X60" s="54" t="s">
        <v>9</v>
      </c>
      <c r="Y60" s="629" t="s">
        <v>124</v>
      </c>
      <c r="Z60" s="630"/>
      <c r="AA60" s="630"/>
      <c r="AB60" s="636"/>
      <c r="AC60" s="100" t="s">
        <v>14</v>
      </c>
      <c r="AD60" s="56"/>
      <c r="AE60" s="631" t="s">
        <v>41</v>
      </c>
      <c r="AF60" s="632"/>
      <c r="AG60" s="637"/>
      <c r="AH60" s="101" t="s">
        <v>43</v>
      </c>
      <c r="AI60" s="54"/>
      <c r="AJ60" s="57" t="s">
        <v>38</v>
      </c>
      <c r="AK60" s="58"/>
      <c r="AL60" s="59"/>
      <c r="AM60" s="60"/>
      <c r="AN60" s="50" t="s">
        <v>11</v>
      </c>
      <c r="AO60" s="54"/>
      <c r="AP60" s="614" t="s">
        <v>39</v>
      </c>
      <c r="AQ60" s="615"/>
      <c r="AR60" s="616"/>
      <c r="AS60" s="54"/>
      <c r="AT60" s="102" t="s">
        <v>22</v>
      </c>
      <c r="AU60" s="55" t="s">
        <v>22</v>
      </c>
      <c r="AV60" s="50" t="s">
        <v>20</v>
      </c>
      <c r="AW60" s="50" t="s">
        <v>20</v>
      </c>
      <c r="AX60" s="54"/>
      <c r="AY60" s="15" t="s">
        <v>22</v>
      </c>
      <c r="AZ60" s="15" t="s">
        <v>9</v>
      </c>
      <c r="BA60" s="61" t="s">
        <v>9</v>
      </c>
    </row>
    <row r="61" spans="2:53" ht="16.5" customHeight="1" thickBot="1">
      <c r="B61" s="32" t="s">
        <v>9</v>
      </c>
      <c r="C61" s="25" t="s">
        <v>9</v>
      </c>
      <c r="D61" s="33" t="s">
        <v>10</v>
      </c>
      <c r="E61" s="3"/>
      <c r="F61" s="37" t="s">
        <v>3</v>
      </c>
      <c r="G61" s="37" t="s">
        <v>4</v>
      </c>
      <c r="H61" s="37" t="s">
        <v>5</v>
      </c>
      <c r="I61" s="37" t="s">
        <v>6</v>
      </c>
      <c r="J61" s="37" t="s">
        <v>8</v>
      </c>
      <c r="K61" s="37" t="s">
        <v>11</v>
      </c>
      <c r="L61" s="2"/>
      <c r="M61" s="38" t="s">
        <v>10</v>
      </c>
      <c r="N61" s="39" t="s">
        <v>116</v>
      </c>
      <c r="O61" s="1"/>
      <c r="P61" s="25" t="s">
        <v>2</v>
      </c>
      <c r="Q61" s="3"/>
      <c r="R61" s="25" t="s">
        <v>125</v>
      </c>
      <c r="S61" s="28" t="s">
        <v>126</v>
      </c>
      <c r="T61" s="25" t="s">
        <v>127</v>
      </c>
      <c r="U61" s="25" t="s">
        <v>34</v>
      </c>
      <c r="V61" s="25" t="s">
        <v>46</v>
      </c>
      <c r="W61" s="41" t="s">
        <v>16</v>
      </c>
      <c r="X61" s="3" t="s">
        <v>9</v>
      </c>
      <c r="Y61" s="633" t="s">
        <v>128</v>
      </c>
      <c r="Z61" s="626"/>
      <c r="AA61" s="626"/>
      <c r="AB61" s="634"/>
      <c r="AC61" s="103" t="s">
        <v>11</v>
      </c>
      <c r="AD61" s="6"/>
      <c r="AE61" s="627" t="s">
        <v>42</v>
      </c>
      <c r="AF61" s="628"/>
      <c r="AG61" s="635"/>
      <c r="AH61" s="104" t="s">
        <v>129</v>
      </c>
      <c r="AI61" s="3"/>
      <c r="AJ61" s="24" t="s">
        <v>23</v>
      </c>
      <c r="AK61" s="46" t="s">
        <v>18</v>
      </c>
      <c r="AL61" s="24" t="s">
        <v>25</v>
      </c>
      <c r="AM61" s="24" t="s">
        <v>26</v>
      </c>
      <c r="AN61" s="25" t="s">
        <v>30</v>
      </c>
      <c r="AO61" s="16"/>
      <c r="AP61" s="26" t="s">
        <v>130</v>
      </c>
      <c r="AQ61" s="105" t="s">
        <v>189</v>
      </c>
      <c r="AR61" s="28"/>
      <c r="AS61" s="3"/>
      <c r="AT61" s="106" t="s">
        <v>14</v>
      </c>
      <c r="AU61" s="41" t="s">
        <v>14</v>
      </c>
      <c r="AV61" s="25" t="s">
        <v>27</v>
      </c>
      <c r="AW61" s="25" t="s">
        <v>28</v>
      </c>
      <c r="AX61" s="3"/>
      <c r="AY61" s="2" t="s">
        <v>14</v>
      </c>
      <c r="AZ61" s="2" t="s">
        <v>27</v>
      </c>
      <c r="BA61" s="62" t="s">
        <v>28</v>
      </c>
    </row>
    <row r="62" spans="2:53" ht="15.75" thickBot="1">
      <c r="B62" s="34"/>
      <c r="C62" s="35"/>
      <c r="D62" s="36" t="s">
        <v>9</v>
      </c>
      <c r="E62" s="52"/>
      <c r="F62" s="63"/>
      <c r="G62" s="63"/>
      <c r="H62" s="63"/>
      <c r="I62" s="63" t="s">
        <v>7</v>
      </c>
      <c r="J62" s="63"/>
      <c r="K62" s="63"/>
      <c r="L62" s="12"/>
      <c r="M62" s="51" t="s">
        <v>15</v>
      </c>
      <c r="N62" s="63" t="s">
        <v>132</v>
      </c>
      <c r="O62" s="12"/>
      <c r="P62" s="35" t="s">
        <v>9</v>
      </c>
      <c r="Q62" s="52"/>
      <c r="R62" s="35"/>
      <c r="S62" s="107"/>
      <c r="T62" s="35"/>
      <c r="U62" s="35"/>
      <c r="V62" s="35" t="s">
        <v>13</v>
      </c>
      <c r="W62" s="64" t="s">
        <v>17</v>
      </c>
      <c r="X62" s="52"/>
      <c r="Y62" s="108" t="s">
        <v>126</v>
      </c>
      <c r="Z62" s="108" t="s">
        <v>127</v>
      </c>
      <c r="AA62" s="109" t="s">
        <v>133</v>
      </c>
      <c r="AB62" s="42" t="s">
        <v>19</v>
      </c>
      <c r="AC62" s="65"/>
      <c r="AD62" s="52"/>
      <c r="AE62" s="110" t="s">
        <v>126</v>
      </c>
      <c r="AF62" s="111" t="s">
        <v>127</v>
      </c>
      <c r="AG62" s="43" t="s">
        <v>19</v>
      </c>
      <c r="AH62" s="44" t="s">
        <v>19</v>
      </c>
      <c r="AI62" s="66"/>
      <c r="AJ62" s="35" t="s">
        <v>24</v>
      </c>
      <c r="AK62" s="67" t="s">
        <v>24</v>
      </c>
      <c r="AL62" s="35" t="s">
        <v>24</v>
      </c>
      <c r="AM62" s="35" t="s">
        <v>24</v>
      </c>
      <c r="AN62" s="35" t="s">
        <v>24</v>
      </c>
      <c r="AO62" s="52"/>
      <c r="AP62" s="71" t="s">
        <v>36</v>
      </c>
      <c r="AQ62" s="69" t="s">
        <v>35</v>
      </c>
      <c r="AR62" s="70" t="s">
        <v>37</v>
      </c>
      <c r="AS62" s="52"/>
      <c r="AT62" s="112" t="s">
        <v>20</v>
      </c>
      <c r="AU62" s="64" t="s">
        <v>20</v>
      </c>
      <c r="AV62" s="35"/>
      <c r="AW62" s="35"/>
      <c r="AX62" s="52"/>
      <c r="AY62" s="72">
        <v>1</v>
      </c>
      <c r="AZ62" s="73">
        <v>0</v>
      </c>
      <c r="BA62" s="53" t="s">
        <v>31</v>
      </c>
    </row>
    <row r="63" spans="2:53" ht="16.5" thickBot="1">
      <c r="B63" s="13">
        <v>41345</v>
      </c>
      <c r="C63" s="11" t="s">
        <v>73</v>
      </c>
      <c r="D63" s="15">
        <v>7.5</v>
      </c>
      <c r="E63" s="2"/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>SUM(F63:J63)</f>
        <v>0</v>
      </c>
      <c r="L63" s="4"/>
      <c r="M63" s="113">
        <v>0</v>
      </c>
      <c r="N63" s="15">
        <v>4.5</v>
      </c>
      <c r="O63" s="4"/>
      <c r="P63" s="114">
        <f>D63-(M63+N63)</f>
        <v>3</v>
      </c>
      <c r="Q63" s="4"/>
      <c r="R63" s="7" t="s">
        <v>187</v>
      </c>
      <c r="S63" s="115"/>
      <c r="T63" s="115">
        <v>4</v>
      </c>
      <c r="U63" s="115">
        <f>S63+T63</f>
        <v>4</v>
      </c>
      <c r="V63" s="116">
        <v>30</v>
      </c>
      <c r="W63" s="50">
        <f>P63*V63</f>
        <v>90</v>
      </c>
      <c r="X63" s="4"/>
      <c r="Y63" s="117">
        <v>84</v>
      </c>
      <c r="Z63" s="118">
        <v>84</v>
      </c>
      <c r="AA63" s="118">
        <v>0</v>
      </c>
      <c r="AB63" s="118">
        <v>0</v>
      </c>
      <c r="AC63" s="119">
        <v>84</v>
      </c>
      <c r="AD63" s="120">
        <v>185</v>
      </c>
      <c r="AE63" s="117">
        <v>0</v>
      </c>
      <c r="AF63" s="118">
        <v>0</v>
      </c>
      <c r="AG63" s="118">
        <v>0</v>
      </c>
      <c r="AH63" s="118">
        <v>0</v>
      </c>
      <c r="AI63" s="3"/>
      <c r="AJ63" s="29">
        <f>AC63*U63</f>
        <v>336</v>
      </c>
      <c r="AK63" s="121">
        <v>0</v>
      </c>
      <c r="AL63" s="15">
        <v>0</v>
      </c>
      <c r="AM63" s="15">
        <v>0</v>
      </c>
      <c r="AN63" s="121">
        <f>AK63+AM63</f>
        <v>0</v>
      </c>
      <c r="AO63" s="122"/>
      <c r="AP63" s="124">
        <v>642</v>
      </c>
      <c r="AQ63" s="125">
        <f>AJ63+AK63+AL63+AM63</f>
        <v>336</v>
      </c>
      <c r="AR63" s="125">
        <f>AP63-AQ63</f>
        <v>306</v>
      </c>
      <c r="AS63" s="3"/>
      <c r="AT63" s="29">
        <f>(AC63/W63)*100</f>
        <v>93.333333333333329</v>
      </c>
      <c r="AU63" s="15" t="s">
        <v>134</v>
      </c>
      <c r="AV63" s="50">
        <f>(AK63/(AJ63+AK63))*100</f>
        <v>0</v>
      </c>
      <c r="AW63" s="15">
        <f>(AN63/AJ63)*100</f>
        <v>0</v>
      </c>
      <c r="AX63" s="4"/>
      <c r="AY63" s="113" t="s">
        <v>52</v>
      </c>
      <c r="AZ63" s="15" t="s">
        <v>52</v>
      </c>
      <c r="BA63" s="15" t="s">
        <v>52</v>
      </c>
    </row>
    <row r="64" spans="2:53" ht="16.5" thickBot="1">
      <c r="B64" s="14" t="s">
        <v>72</v>
      </c>
      <c r="C64" s="12"/>
      <c r="D64" s="12"/>
      <c r="E64" s="2"/>
      <c r="F64" s="8"/>
      <c r="G64" s="8"/>
      <c r="H64" s="8"/>
      <c r="I64" s="8"/>
      <c r="J64" s="8"/>
      <c r="K64" s="8"/>
      <c r="L64" s="4"/>
      <c r="M64" s="127"/>
      <c r="N64" s="126"/>
      <c r="O64" s="4"/>
      <c r="P64" s="149">
        <f>(D63-(K63))-M63-N63</f>
        <v>3</v>
      </c>
      <c r="Q64" s="4"/>
      <c r="R64" s="127"/>
      <c r="S64" s="129"/>
      <c r="T64" s="129"/>
      <c r="U64" s="129"/>
      <c r="V64" s="130"/>
      <c r="W64" s="150">
        <f>P64*V63</f>
        <v>90</v>
      </c>
      <c r="X64" s="131"/>
      <c r="Y64" s="132"/>
      <c r="Z64" s="133"/>
      <c r="AA64" s="133"/>
      <c r="AB64" s="133"/>
      <c r="AC64" s="134"/>
      <c r="AD64" s="135"/>
      <c r="AE64" s="132"/>
      <c r="AF64" s="133"/>
      <c r="AG64" s="133"/>
      <c r="AH64" s="133"/>
      <c r="AI64" s="16"/>
      <c r="AJ64" s="136"/>
      <c r="AK64" s="137"/>
      <c r="AL64" s="130"/>
      <c r="AM64" s="130"/>
      <c r="AN64" s="130"/>
      <c r="AO64" s="131"/>
      <c r="AP64" s="140"/>
      <c r="AQ64" s="137"/>
      <c r="AR64" s="137"/>
      <c r="AS64" s="16"/>
      <c r="AT64" s="151">
        <f>(AC63/W64)*100</f>
        <v>93.333333333333329</v>
      </c>
      <c r="AU64" s="130"/>
      <c r="AV64" s="130"/>
      <c r="AW64" s="130"/>
      <c r="AX64" s="131"/>
      <c r="AY64" s="127"/>
      <c r="AZ64" s="126"/>
      <c r="BA64" s="126"/>
    </row>
    <row r="65" spans="2:53" ht="15.75" thickBot="1"/>
    <row r="66" spans="2:53" ht="16.5" thickBot="1">
      <c r="B66" s="13">
        <v>41345</v>
      </c>
      <c r="C66" s="11" t="s">
        <v>157</v>
      </c>
      <c r="D66" s="15">
        <v>8.5</v>
      </c>
      <c r="E66" s="2"/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f>SUM(F66:J66)</f>
        <v>0</v>
      </c>
      <c r="L66" s="4"/>
      <c r="M66" s="113">
        <v>0</v>
      </c>
      <c r="N66" s="15">
        <v>0</v>
      </c>
      <c r="O66" s="4"/>
      <c r="P66" s="114">
        <f>D66-(M66+N66)</f>
        <v>8.5</v>
      </c>
      <c r="Q66" s="4"/>
      <c r="R66" s="7" t="s">
        <v>187</v>
      </c>
      <c r="S66" s="115"/>
      <c r="T66" s="115">
        <v>4</v>
      </c>
      <c r="U66" s="115">
        <f>S66+T66</f>
        <v>4</v>
      </c>
      <c r="V66" s="116">
        <v>30</v>
      </c>
      <c r="W66" s="50">
        <f>P66*V66</f>
        <v>255</v>
      </c>
      <c r="X66" s="4"/>
      <c r="Y66" s="117">
        <v>63</v>
      </c>
      <c r="Z66" s="118">
        <v>63</v>
      </c>
      <c r="AA66" s="118">
        <v>0</v>
      </c>
      <c r="AB66" s="118">
        <v>0</v>
      </c>
      <c r="AC66" s="119">
        <v>63</v>
      </c>
      <c r="AD66" s="120">
        <v>185</v>
      </c>
      <c r="AE66" s="117">
        <v>0</v>
      </c>
      <c r="AF66" s="118">
        <v>0</v>
      </c>
      <c r="AG66" s="118">
        <v>0</v>
      </c>
      <c r="AH66" s="118">
        <v>0</v>
      </c>
      <c r="AI66" s="3"/>
      <c r="AJ66" s="29">
        <f>AC66*U66</f>
        <v>252</v>
      </c>
      <c r="AK66" s="121">
        <v>0</v>
      </c>
      <c r="AL66" s="15">
        <v>0</v>
      </c>
      <c r="AM66" s="15">
        <v>0</v>
      </c>
      <c r="AN66" s="121">
        <f>AK66+AM66</f>
        <v>0</v>
      </c>
      <c r="AO66" s="122"/>
      <c r="AP66" s="124">
        <f>AR63</f>
        <v>306</v>
      </c>
      <c r="AQ66" s="125">
        <f>AJ66+AK66+AL66+AM66</f>
        <v>252</v>
      </c>
      <c r="AR66" s="125">
        <f>AP66-AQ66</f>
        <v>54</v>
      </c>
      <c r="AS66" s="3"/>
      <c r="AT66" s="29">
        <f>(AC66/W66)*100</f>
        <v>24.705882352941178</v>
      </c>
      <c r="AU66" s="15" t="s">
        <v>134</v>
      </c>
      <c r="AV66" s="50">
        <f>(AK66/(AJ66+AK66))*100</f>
        <v>0</v>
      </c>
      <c r="AW66" s="15">
        <f>(AN66/AJ66)*100</f>
        <v>0</v>
      </c>
      <c r="AX66" s="4"/>
      <c r="AY66" s="113" t="s">
        <v>52</v>
      </c>
      <c r="AZ66" s="15" t="s">
        <v>52</v>
      </c>
      <c r="BA66" s="15" t="s">
        <v>52</v>
      </c>
    </row>
    <row r="67" spans="2:53" ht="16.5" thickBot="1">
      <c r="B67" s="14" t="s">
        <v>86</v>
      </c>
      <c r="C67" s="12"/>
      <c r="D67" s="12"/>
      <c r="E67" s="2"/>
      <c r="F67" s="8"/>
      <c r="G67" s="8"/>
      <c r="H67" s="8"/>
      <c r="I67" s="8"/>
      <c r="J67" s="8"/>
      <c r="K67" s="8"/>
      <c r="L67" s="4"/>
      <c r="M67" s="127"/>
      <c r="N67" s="126"/>
      <c r="O67" s="4"/>
      <c r="P67" s="149">
        <f>(D66-(K66))-M66-N66</f>
        <v>8.5</v>
      </c>
      <c r="Q67" s="4"/>
      <c r="R67" s="127"/>
      <c r="S67" s="129"/>
      <c r="T67" s="129"/>
      <c r="U67" s="129"/>
      <c r="V67" s="130"/>
      <c r="W67" s="150">
        <f>P67*V66</f>
        <v>255</v>
      </c>
      <c r="X67" s="131"/>
      <c r="Y67" s="132"/>
      <c r="Z67" s="133"/>
      <c r="AA67" s="133"/>
      <c r="AB67" s="133"/>
      <c r="AC67" s="134"/>
      <c r="AD67" s="135"/>
      <c r="AE67" s="132"/>
      <c r="AF67" s="133"/>
      <c r="AG67" s="133"/>
      <c r="AH67" s="133"/>
      <c r="AI67" s="16"/>
      <c r="AJ67" s="136"/>
      <c r="AK67" s="137"/>
      <c r="AL67" s="130"/>
      <c r="AM67" s="130"/>
      <c r="AN67" s="130"/>
      <c r="AO67" s="131"/>
      <c r="AP67" s="140"/>
      <c r="AQ67" s="137"/>
      <c r="AR67" s="137"/>
      <c r="AS67" s="16"/>
      <c r="AT67" s="151">
        <f>(AC66/W67)*100</f>
        <v>24.705882352941178</v>
      </c>
      <c r="AU67" s="130"/>
      <c r="AV67" s="130"/>
      <c r="AW67" s="130"/>
      <c r="AX67" s="131"/>
      <c r="AY67" s="127"/>
      <c r="AZ67" s="126"/>
      <c r="BA67" s="126"/>
    </row>
    <row r="68" spans="2:53" ht="15.75" thickBot="1"/>
    <row r="69" spans="2:53" ht="16.5" customHeight="1">
      <c r="B69" s="29" t="s">
        <v>32</v>
      </c>
      <c r="C69" s="30" t="s">
        <v>1</v>
      </c>
      <c r="D69" s="31" t="s">
        <v>1</v>
      </c>
      <c r="E69" s="54"/>
      <c r="F69" s="609" t="s">
        <v>12</v>
      </c>
      <c r="G69" s="610"/>
      <c r="H69" s="610"/>
      <c r="I69" s="610"/>
      <c r="J69" s="610"/>
      <c r="K69" s="611"/>
      <c r="L69" s="15"/>
      <c r="M69" s="612" t="s">
        <v>33</v>
      </c>
      <c r="N69" s="613"/>
      <c r="O69" s="15"/>
      <c r="P69" s="50" t="s">
        <v>10</v>
      </c>
      <c r="Q69" s="54"/>
      <c r="R69" s="50" t="s">
        <v>122</v>
      </c>
      <c r="S69" s="609" t="s">
        <v>123</v>
      </c>
      <c r="T69" s="610"/>
      <c r="U69" s="611"/>
      <c r="V69" s="50" t="s">
        <v>29</v>
      </c>
      <c r="W69" s="55" t="s">
        <v>14</v>
      </c>
      <c r="X69" s="54" t="s">
        <v>9</v>
      </c>
      <c r="Y69" s="629" t="s">
        <v>124</v>
      </c>
      <c r="Z69" s="630"/>
      <c r="AA69" s="630"/>
      <c r="AB69" s="636"/>
      <c r="AC69" s="100" t="s">
        <v>14</v>
      </c>
      <c r="AD69" s="56"/>
      <c r="AE69" s="631" t="s">
        <v>41</v>
      </c>
      <c r="AF69" s="632"/>
      <c r="AG69" s="637"/>
      <c r="AH69" s="101" t="s">
        <v>43</v>
      </c>
      <c r="AI69" s="54"/>
      <c r="AJ69" s="57" t="s">
        <v>38</v>
      </c>
      <c r="AK69" s="58"/>
      <c r="AL69" s="59"/>
      <c r="AM69" s="60"/>
      <c r="AN69" s="50" t="s">
        <v>11</v>
      </c>
      <c r="AO69" s="54"/>
      <c r="AP69" s="614" t="s">
        <v>39</v>
      </c>
      <c r="AQ69" s="615"/>
      <c r="AR69" s="616"/>
      <c r="AS69" s="54"/>
      <c r="AT69" s="102" t="s">
        <v>22</v>
      </c>
      <c r="AU69" s="55" t="s">
        <v>22</v>
      </c>
      <c r="AV69" s="50" t="s">
        <v>20</v>
      </c>
      <c r="AW69" s="50" t="s">
        <v>20</v>
      </c>
      <c r="AX69" s="54"/>
      <c r="AY69" s="15" t="s">
        <v>22</v>
      </c>
      <c r="AZ69" s="15" t="s">
        <v>9</v>
      </c>
      <c r="BA69" s="61" t="s">
        <v>9</v>
      </c>
    </row>
    <row r="70" spans="2:53" ht="16.5" customHeight="1" thickBot="1">
      <c r="B70" s="32" t="s">
        <v>9</v>
      </c>
      <c r="C70" s="25" t="s">
        <v>9</v>
      </c>
      <c r="D70" s="33" t="s">
        <v>10</v>
      </c>
      <c r="E70" s="3"/>
      <c r="F70" s="37" t="s">
        <v>3</v>
      </c>
      <c r="G70" s="37" t="s">
        <v>4</v>
      </c>
      <c r="H70" s="37" t="s">
        <v>5</v>
      </c>
      <c r="I70" s="37" t="s">
        <v>6</v>
      </c>
      <c r="J70" s="37" t="s">
        <v>8</v>
      </c>
      <c r="K70" s="37" t="s">
        <v>11</v>
      </c>
      <c r="L70" s="2"/>
      <c r="M70" s="38" t="s">
        <v>10</v>
      </c>
      <c r="N70" s="39" t="s">
        <v>116</v>
      </c>
      <c r="O70" s="1"/>
      <c r="P70" s="25" t="s">
        <v>2</v>
      </c>
      <c r="Q70" s="3"/>
      <c r="R70" s="25" t="s">
        <v>125</v>
      </c>
      <c r="S70" s="28" t="s">
        <v>126</v>
      </c>
      <c r="T70" s="25" t="s">
        <v>127</v>
      </c>
      <c r="U70" s="25" t="s">
        <v>34</v>
      </c>
      <c r="V70" s="25" t="s">
        <v>46</v>
      </c>
      <c r="W70" s="41" t="s">
        <v>16</v>
      </c>
      <c r="X70" s="3" t="s">
        <v>9</v>
      </c>
      <c r="Y70" s="633" t="s">
        <v>128</v>
      </c>
      <c r="Z70" s="626"/>
      <c r="AA70" s="626"/>
      <c r="AB70" s="634"/>
      <c r="AC70" s="103" t="s">
        <v>11</v>
      </c>
      <c r="AD70" s="6"/>
      <c r="AE70" s="627" t="s">
        <v>42</v>
      </c>
      <c r="AF70" s="628"/>
      <c r="AG70" s="635"/>
      <c r="AH70" s="104" t="s">
        <v>129</v>
      </c>
      <c r="AI70" s="3"/>
      <c r="AJ70" s="24" t="s">
        <v>23</v>
      </c>
      <c r="AK70" s="46" t="s">
        <v>18</v>
      </c>
      <c r="AL70" s="24" t="s">
        <v>25</v>
      </c>
      <c r="AM70" s="24" t="s">
        <v>26</v>
      </c>
      <c r="AN70" s="25" t="s">
        <v>30</v>
      </c>
      <c r="AO70" s="16"/>
      <c r="AP70" s="26" t="s">
        <v>130</v>
      </c>
      <c r="AQ70" s="105" t="s">
        <v>175</v>
      </c>
      <c r="AR70" s="28"/>
      <c r="AS70" s="3"/>
      <c r="AT70" s="106" t="s">
        <v>14</v>
      </c>
      <c r="AU70" s="41" t="s">
        <v>14</v>
      </c>
      <c r="AV70" s="25" t="s">
        <v>27</v>
      </c>
      <c r="AW70" s="25" t="s">
        <v>28</v>
      </c>
      <c r="AX70" s="3"/>
      <c r="AY70" s="2" t="s">
        <v>14</v>
      </c>
      <c r="AZ70" s="2" t="s">
        <v>27</v>
      </c>
      <c r="BA70" s="62" t="s">
        <v>28</v>
      </c>
    </row>
    <row r="71" spans="2:53" ht="15.75" thickBot="1">
      <c r="B71" s="34"/>
      <c r="C71" s="35"/>
      <c r="D71" s="36" t="s">
        <v>9</v>
      </c>
      <c r="E71" s="52"/>
      <c r="F71" s="63"/>
      <c r="G71" s="63"/>
      <c r="H71" s="63"/>
      <c r="I71" s="63" t="s">
        <v>7</v>
      </c>
      <c r="J71" s="63"/>
      <c r="K71" s="63"/>
      <c r="L71" s="12"/>
      <c r="M71" s="51" t="s">
        <v>15</v>
      </c>
      <c r="N71" s="63" t="s">
        <v>132</v>
      </c>
      <c r="O71" s="12"/>
      <c r="P71" s="35" t="s">
        <v>9</v>
      </c>
      <c r="Q71" s="52"/>
      <c r="R71" s="35"/>
      <c r="S71" s="107"/>
      <c r="T71" s="35"/>
      <c r="U71" s="35"/>
      <c r="V71" s="35" t="s">
        <v>13</v>
      </c>
      <c r="W71" s="64" t="s">
        <v>17</v>
      </c>
      <c r="X71" s="52"/>
      <c r="Y71" s="108" t="s">
        <v>126</v>
      </c>
      <c r="Z71" s="108" t="s">
        <v>127</v>
      </c>
      <c r="AA71" s="109" t="s">
        <v>133</v>
      </c>
      <c r="AB71" s="42" t="s">
        <v>19</v>
      </c>
      <c r="AC71" s="65"/>
      <c r="AD71" s="52"/>
      <c r="AE71" s="110" t="s">
        <v>126</v>
      </c>
      <c r="AF71" s="111" t="s">
        <v>127</v>
      </c>
      <c r="AG71" s="43" t="s">
        <v>19</v>
      </c>
      <c r="AH71" s="44" t="s">
        <v>19</v>
      </c>
      <c r="AI71" s="66"/>
      <c r="AJ71" s="35" t="s">
        <v>24</v>
      </c>
      <c r="AK71" s="67" t="s">
        <v>24</v>
      </c>
      <c r="AL71" s="35" t="s">
        <v>24</v>
      </c>
      <c r="AM71" s="35" t="s">
        <v>24</v>
      </c>
      <c r="AN71" s="35" t="s">
        <v>24</v>
      </c>
      <c r="AO71" s="52"/>
      <c r="AP71" s="71" t="s">
        <v>36</v>
      </c>
      <c r="AQ71" s="69" t="s">
        <v>35</v>
      </c>
      <c r="AR71" s="70" t="s">
        <v>37</v>
      </c>
      <c r="AS71" s="52"/>
      <c r="AT71" s="112" t="s">
        <v>20</v>
      </c>
      <c r="AU71" s="64" t="s">
        <v>20</v>
      </c>
      <c r="AV71" s="35"/>
      <c r="AW71" s="35"/>
      <c r="AX71" s="52"/>
      <c r="AY71" s="72">
        <v>1</v>
      </c>
      <c r="AZ71" s="73">
        <v>0</v>
      </c>
      <c r="BA71" s="53" t="s">
        <v>31</v>
      </c>
    </row>
    <row r="72" spans="2:53" ht="16.5" thickBot="1">
      <c r="B72" s="13">
        <v>41347</v>
      </c>
      <c r="C72" s="11" t="s">
        <v>0</v>
      </c>
      <c r="D72" s="15">
        <v>8</v>
      </c>
      <c r="E72" s="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f>SUM(F72:J72)</f>
        <v>0</v>
      </c>
      <c r="L72" s="4"/>
      <c r="M72" s="113">
        <v>0</v>
      </c>
      <c r="N72" s="15">
        <v>0</v>
      </c>
      <c r="O72" s="4"/>
      <c r="P72" s="114">
        <f>D72-(M72+N72)</f>
        <v>8</v>
      </c>
      <c r="Q72" s="4"/>
      <c r="R72" s="7" t="s">
        <v>159</v>
      </c>
      <c r="S72" s="115">
        <v>0.32600000000000001</v>
      </c>
      <c r="T72" s="115">
        <v>0.33400000000000002</v>
      </c>
      <c r="U72" s="115">
        <f>S72+T72</f>
        <v>0.66</v>
      </c>
      <c r="V72" s="116">
        <v>90</v>
      </c>
      <c r="W72" s="50">
        <f>P72*V72</f>
        <v>720</v>
      </c>
      <c r="X72" s="4"/>
      <c r="Y72" s="117">
        <v>200</v>
      </c>
      <c r="Z72" s="118">
        <v>200</v>
      </c>
      <c r="AA72" s="118">
        <v>0</v>
      </c>
      <c r="AB72" s="118">
        <v>0</v>
      </c>
      <c r="AC72" s="119">
        <v>200</v>
      </c>
      <c r="AD72" s="120">
        <v>185</v>
      </c>
      <c r="AE72" s="117">
        <v>0</v>
      </c>
      <c r="AF72" s="118">
        <v>0</v>
      </c>
      <c r="AG72" s="118">
        <v>0</v>
      </c>
      <c r="AH72" s="118">
        <v>0</v>
      </c>
      <c r="AI72" s="3"/>
      <c r="AJ72" s="29">
        <f>AC72*U72</f>
        <v>132</v>
      </c>
      <c r="AK72" s="121">
        <v>0</v>
      </c>
      <c r="AL72" s="15">
        <v>7</v>
      </c>
      <c r="AM72" s="15">
        <v>0</v>
      </c>
      <c r="AN72" s="121">
        <f>AK72+AM72</f>
        <v>0</v>
      </c>
      <c r="AO72" s="122"/>
      <c r="AP72" s="124">
        <v>674</v>
      </c>
      <c r="AQ72" s="125">
        <f>AJ72+AK72+AL72+AM72</f>
        <v>139</v>
      </c>
      <c r="AR72" s="125">
        <f>AP72-AQ72</f>
        <v>535</v>
      </c>
      <c r="AS72" s="3"/>
      <c r="AT72" s="29">
        <f>(AC72/W72)*100</f>
        <v>27.777777777777779</v>
      </c>
      <c r="AU72" s="15" t="s">
        <v>134</v>
      </c>
      <c r="AV72" s="50">
        <f>(AK72/(AJ72+AK72))*100</f>
        <v>0</v>
      </c>
      <c r="AW72" s="15">
        <f>(AN72/AJ72)*100</f>
        <v>0</v>
      </c>
      <c r="AX72" s="4"/>
      <c r="AY72" s="113" t="s">
        <v>52</v>
      </c>
      <c r="AZ72" s="15" t="s">
        <v>52</v>
      </c>
      <c r="BA72" s="15" t="s">
        <v>52</v>
      </c>
    </row>
    <row r="73" spans="2:53" ht="16.5" thickBot="1">
      <c r="B73" s="14" t="s">
        <v>155</v>
      </c>
      <c r="C73" s="12"/>
      <c r="D73" s="12"/>
      <c r="E73" s="2"/>
      <c r="F73" s="8"/>
      <c r="G73" s="8"/>
      <c r="H73" s="8"/>
      <c r="I73" s="8"/>
      <c r="J73" s="8"/>
      <c r="K73" s="8"/>
      <c r="L73" s="4"/>
      <c r="M73" s="127"/>
      <c r="N73" s="126"/>
      <c r="O73" s="4"/>
      <c r="P73" s="149">
        <f>(D72-(K72))-M72-N72</f>
        <v>8</v>
      </c>
      <c r="Q73" s="4"/>
      <c r="R73" s="127"/>
      <c r="S73" s="129"/>
      <c r="T73" s="129"/>
      <c r="U73" s="129"/>
      <c r="V73" s="130"/>
      <c r="W73" s="150">
        <f>P73*V72</f>
        <v>720</v>
      </c>
      <c r="X73" s="131"/>
      <c r="Y73" s="132"/>
      <c r="Z73" s="133"/>
      <c r="AA73" s="133"/>
      <c r="AB73" s="133"/>
      <c r="AC73" s="134"/>
      <c r="AD73" s="135"/>
      <c r="AE73" s="132"/>
      <c r="AF73" s="133"/>
      <c r="AG73" s="133"/>
      <c r="AH73" s="133"/>
      <c r="AI73" s="16"/>
      <c r="AJ73" s="136"/>
      <c r="AK73" s="137"/>
      <c r="AL73" s="130"/>
      <c r="AM73" s="130"/>
      <c r="AN73" s="130"/>
      <c r="AO73" s="131"/>
      <c r="AP73" s="140"/>
      <c r="AQ73" s="137"/>
      <c r="AR73" s="137"/>
      <c r="AS73" s="16"/>
      <c r="AT73" s="151">
        <f>(AC72/W73)*100</f>
        <v>27.777777777777779</v>
      </c>
      <c r="AU73" s="130"/>
      <c r="AV73" s="130"/>
      <c r="AW73" s="130"/>
      <c r="AX73" s="131"/>
      <c r="AY73" s="127"/>
      <c r="AZ73" s="126"/>
      <c r="BA73" s="126"/>
    </row>
    <row r="74" spans="2:53" ht="15.75" thickBot="1"/>
    <row r="75" spans="2:53" ht="16.5" thickBot="1">
      <c r="B75" s="13">
        <v>41347</v>
      </c>
      <c r="C75" s="11" t="s">
        <v>73</v>
      </c>
      <c r="D75" s="15">
        <v>7.5</v>
      </c>
      <c r="E75" s="2"/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f>SUM(F75:J75)</f>
        <v>0</v>
      </c>
      <c r="L75" s="4"/>
      <c r="M75" s="113">
        <v>4.5</v>
      </c>
      <c r="N75" s="15">
        <v>0</v>
      </c>
      <c r="O75" s="4"/>
      <c r="P75" s="114">
        <f>D75-(M75+N75)</f>
        <v>3</v>
      </c>
      <c r="Q75" s="4"/>
      <c r="R75" s="7" t="s">
        <v>159</v>
      </c>
      <c r="S75" s="115">
        <v>0.32600000000000001</v>
      </c>
      <c r="T75" s="115">
        <v>0.33400000000000002</v>
      </c>
      <c r="U75" s="115">
        <f>S75+T75</f>
        <v>0.66</v>
      </c>
      <c r="V75" s="116">
        <v>90</v>
      </c>
      <c r="W75" s="50">
        <f>P75*V75</f>
        <v>270</v>
      </c>
      <c r="X75" s="4"/>
      <c r="Y75" s="117">
        <v>135</v>
      </c>
      <c r="Z75" s="118">
        <v>135</v>
      </c>
      <c r="AA75" s="118">
        <v>0</v>
      </c>
      <c r="AB75" s="118">
        <v>0</v>
      </c>
      <c r="AC75" s="119">
        <v>135</v>
      </c>
      <c r="AD75" s="120">
        <v>185</v>
      </c>
      <c r="AE75" s="117">
        <v>0</v>
      </c>
      <c r="AF75" s="118">
        <v>0</v>
      </c>
      <c r="AG75" s="118">
        <v>0</v>
      </c>
      <c r="AH75" s="118">
        <v>0</v>
      </c>
      <c r="AI75" s="3"/>
      <c r="AJ75" s="29">
        <f>AC75*U75</f>
        <v>89.100000000000009</v>
      </c>
      <c r="AK75" s="121">
        <v>0</v>
      </c>
      <c r="AL75" s="15">
        <v>4.7</v>
      </c>
      <c r="AM75" s="15">
        <v>0</v>
      </c>
      <c r="AN75" s="121">
        <f>AK75+AM75</f>
        <v>0</v>
      </c>
      <c r="AO75" s="122"/>
      <c r="AP75" s="124">
        <f>AR72</f>
        <v>535</v>
      </c>
      <c r="AQ75" s="125">
        <f>AJ75+AK75+AL75+AM75</f>
        <v>93.800000000000011</v>
      </c>
      <c r="AR75" s="125">
        <f>AP75-AQ75</f>
        <v>441.2</v>
      </c>
      <c r="AS75" s="3"/>
      <c r="AT75" s="29">
        <f>(AC75/W75)*100</f>
        <v>50</v>
      </c>
      <c r="AU75" s="15" t="s">
        <v>134</v>
      </c>
      <c r="AV75" s="50">
        <f>(AK75/(AJ75+AK75))*100</f>
        <v>0</v>
      </c>
      <c r="AW75" s="15">
        <f>(AN75/AJ75)*100</f>
        <v>0</v>
      </c>
      <c r="AX75" s="4"/>
      <c r="AY75" s="113" t="s">
        <v>52</v>
      </c>
      <c r="AZ75" s="15" t="s">
        <v>52</v>
      </c>
      <c r="BA75" s="15" t="s">
        <v>52</v>
      </c>
    </row>
    <row r="76" spans="2:53" ht="16.5" thickBot="1">
      <c r="B76" s="14" t="s">
        <v>86</v>
      </c>
      <c r="C76" s="12"/>
      <c r="D76" s="12"/>
      <c r="E76" s="2"/>
      <c r="F76" s="8"/>
      <c r="G76" s="8"/>
      <c r="H76" s="8"/>
      <c r="I76" s="8"/>
      <c r="J76" s="8"/>
      <c r="K76" s="8"/>
      <c r="L76" s="4"/>
      <c r="M76" s="127"/>
      <c r="N76" s="126"/>
      <c r="O76" s="4"/>
      <c r="P76" s="149">
        <f>(D75-(K75))-M75-N75</f>
        <v>3</v>
      </c>
      <c r="Q76" s="4"/>
      <c r="R76" s="127"/>
      <c r="S76" s="129"/>
      <c r="T76" s="129"/>
      <c r="U76" s="129"/>
      <c r="V76" s="130"/>
      <c r="W76" s="150">
        <f>P76*V75</f>
        <v>270</v>
      </c>
      <c r="X76" s="131"/>
      <c r="Y76" s="132"/>
      <c r="Z76" s="133"/>
      <c r="AA76" s="133"/>
      <c r="AB76" s="133"/>
      <c r="AC76" s="134"/>
      <c r="AD76" s="135"/>
      <c r="AE76" s="132"/>
      <c r="AF76" s="133"/>
      <c r="AG76" s="133"/>
      <c r="AH76" s="133"/>
      <c r="AI76" s="16"/>
      <c r="AJ76" s="136"/>
      <c r="AK76" s="137"/>
      <c r="AL76" s="130"/>
      <c r="AM76" s="130"/>
      <c r="AN76" s="130"/>
      <c r="AO76" s="131"/>
      <c r="AP76" s="140"/>
      <c r="AQ76" s="137"/>
      <c r="AR76" s="137"/>
      <c r="AS76" s="16"/>
      <c r="AT76" s="151">
        <f>(AC75/W76)*100</f>
        <v>50</v>
      </c>
      <c r="AU76" s="130"/>
      <c r="AV76" s="130"/>
      <c r="AW76" s="130"/>
      <c r="AX76" s="131"/>
      <c r="AY76" s="127"/>
      <c r="AZ76" s="126"/>
      <c r="BA76" s="126"/>
    </row>
    <row r="77" spans="2:53" ht="15.75" thickBot="1"/>
    <row r="78" spans="2:53" ht="16.5" thickBot="1">
      <c r="B78" s="13">
        <v>41348</v>
      </c>
      <c r="C78" s="11" t="s">
        <v>0</v>
      </c>
      <c r="D78" s="15">
        <v>8</v>
      </c>
      <c r="E78" s="2"/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f>SUM(F78:J78)</f>
        <v>0</v>
      </c>
      <c r="L78" s="4"/>
      <c r="M78" s="113">
        <v>0</v>
      </c>
      <c r="N78" s="15">
        <v>0</v>
      </c>
      <c r="O78" s="4"/>
      <c r="P78" s="114">
        <f>D78-(M78+N78)</f>
        <v>8</v>
      </c>
      <c r="Q78" s="4"/>
      <c r="R78" s="7" t="s">
        <v>159</v>
      </c>
      <c r="S78" s="115">
        <v>0.32600000000000001</v>
      </c>
      <c r="T78" s="115">
        <v>0.33400000000000002</v>
      </c>
      <c r="U78" s="115">
        <f>S78+T78</f>
        <v>0.66</v>
      </c>
      <c r="V78" s="116">
        <v>90</v>
      </c>
      <c r="W78" s="50">
        <f>P78*V78</f>
        <v>720</v>
      </c>
      <c r="X78" s="4"/>
      <c r="Y78" s="117">
        <v>565</v>
      </c>
      <c r="Z78" s="118">
        <v>565</v>
      </c>
      <c r="AA78" s="118">
        <v>0</v>
      </c>
      <c r="AB78" s="118">
        <v>0</v>
      </c>
      <c r="AC78" s="119">
        <v>565</v>
      </c>
      <c r="AD78" s="120">
        <v>185</v>
      </c>
      <c r="AE78" s="117">
        <v>22</v>
      </c>
      <c r="AF78" s="118">
        <v>22</v>
      </c>
      <c r="AG78" s="118">
        <v>0</v>
      </c>
      <c r="AH78" s="118">
        <v>22</v>
      </c>
      <c r="AI78" s="3"/>
      <c r="AJ78" s="29">
        <f>AC78*U78</f>
        <v>372.90000000000003</v>
      </c>
      <c r="AK78" s="121">
        <v>14.5</v>
      </c>
      <c r="AL78" s="15">
        <v>20</v>
      </c>
      <c r="AM78" s="15">
        <v>0</v>
      </c>
      <c r="AN78" s="121">
        <f>AK78+AM78</f>
        <v>14.5</v>
      </c>
      <c r="AO78" s="122"/>
      <c r="AP78" s="124">
        <f>AR75</f>
        <v>441.2</v>
      </c>
      <c r="AQ78" s="125">
        <f>AJ78+AK78+AL78+AM78</f>
        <v>407.40000000000003</v>
      </c>
      <c r="AR78" s="125">
        <f>AP78-AQ78</f>
        <v>33.799999999999955</v>
      </c>
      <c r="AS78" s="3"/>
      <c r="AT78" s="29">
        <f>(AC78/W78)*100</f>
        <v>78.472222222222214</v>
      </c>
      <c r="AU78" s="15" t="s">
        <v>134</v>
      </c>
      <c r="AV78" s="50">
        <f>(AK78/(AJ78+AK78))*100</f>
        <v>3.7429013939081055</v>
      </c>
      <c r="AW78" s="15">
        <f>(AN78/AJ78)*100</f>
        <v>3.8884419415392864</v>
      </c>
      <c r="AX78" s="4"/>
      <c r="AY78" s="113" t="s">
        <v>52</v>
      </c>
      <c r="AZ78" s="15" t="s">
        <v>52</v>
      </c>
      <c r="BA78" s="15" t="s">
        <v>52</v>
      </c>
    </row>
    <row r="79" spans="2:53" ht="16.5" thickBot="1">
      <c r="B79" s="14" t="s">
        <v>155</v>
      </c>
      <c r="C79" s="12"/>
      <c r="D79" s="12"/>
      <c r="E79" s="2"/>
      <c r="F79" s="8"/>
      <c r="G79" s="8"/>
      <c r="H79" s="8"/>
      <c r="I79" s="8"/>
      <c r="J79" s="8"/>
      <c r="K79" s="8"/>
      <c r="L79" s="4"/>
      <c r="M79" s="127"/>
      <c r="N79" s="126"/>
      <c r="O79" s="4"/>
      <c r="P79" s="149">
        <f>(D78-(K78))-M78-N78</f>
        <v>8</v>
      </c>
      <c r="Q79" s="4"/>
      <c r="R79" s="127"/>
      <c r="S79" s="129"/>
      <c r="T79" s="129"/>
      <c r="U79" s="129"/>
      <c r="V79" s="130"/>
      <c r="W79" s="150">
        <f>P79*V78</f>
        <v>720</v>
      </c>
      <c r="X79" s="131"/>
      <c r="Y79" s="132"/>
      <c r="Z79" s="133"/>
      <c r="AA79" s="133"/>
      <c r="AB79" s="133"/>
      <c r="AC79" s="134"/>
      <c r="AD79" s="135"/>
      <c r="AE79" s="132"/>
      <c r="AF79" s="133"/>
      <c r="AG79" s="133"/>
      <c r="AH79" s="133"/>
      <c r="AI79" s="16"/>
      <c r="AJ79" s="136"/>
      <c r="AK79" s="137"/>
      <c r="AL79" s="130"/>
      <c r="AM79" s="130"/>
      <c r="AN79" s="130"/>
      <c r="AO79" s="131"/>
      <c r="AP79" s="140"/>
      <c r="AQ79" s="137"/>
      <c r="AR79" s="137"/>
      <c r="AS79" s="16"/>
      <c r="AT79" s="151">
        <f>(AC78/W79)*100</f>
        <v>78.472222222222214</v>
      </c>
      <c r="AU79" s="130"/>
      <c r="AV79" s="130"/>
      <c r="AW79" s="130"/>
      <c r="AX79" s="131"/>
      <c r="AY79" s="127"/>
      <c r="AZ79" s="126"/>
      <c r="BA79" s="126"/>
    </row>
    <row r="80" spans="2:53" ht="15.75" thickBot="1"/>
    <row r="81" spans="2:53" ht="16.5" thickBot="1">
      <c r="B81" s="13">
        <v>41348</v>
      </c>
      <c r="C81" s="11" t="s">
        <v>73</v>
      </c>
      <c r="D81" s="15">
        <v>7.5</v>
      </c>
      <c r="E81" s="2"/>
      <c r="F81" s="7">
        <v>0</v>
      </c>
      <c r="G81" s="7">
        <v>0</v>
      </c>
      <c r="H81" s="7">
        <v>0</v>
      </c>
      <c r="I81" s="7">
        <v>0.66</v>
      </c>
      <c r="J81" s="7">
        <v>0</v>
      </c>
      <c r="K81" s="7">
        <f>SUM(F81:J81)</f>
        <v>0.66</v>
      </c>
      <c r="L81" s="4"/>
      <c r="M81" s="113">
        <v>4.5</v>
      </c>
      <c r="N81" s="15">
        <v>0</v>
      </c>
      <c r="O81" s="4"/>
      <c r="P81" s="114">
        <f>D81-(M81+N81)</f>
        <v>3</v>
      </c>
      <c r="Q81" s="4"/>
      <c r="R81" s="7" t="s">
        <v>159</v>
      </c>
      <c r="S81" s="115">
        <v>0.32600000000000001</v>
      </c>
      <c r="T81" s="115">
        <v>0.33400000000000002</v>
      </c>
      <c r="U81" s="115">
        <f>S81+T81</f>
        <v>0.66</v>
      </c>
      <c r="V81" s="116">
        <v>90</v>
      </c>
      <c r="W81" s="50">
        <f>P81*V81</f>
        <v>270</v>
      </c>
      <c r="X81" s="4"/>
      <c r="Y81" s="117">
        <v>180</v>
      </c>
      <c r="Z81" s="118">
        <v>180</v>
      </c>
      <c r="AA81" s="118">
        <v>0</v>
      </c>
      <c r="AB81" s="118">
        <v>0</v>
      </c>
      <c r="AC81" s="119">
        <v>180</v>
      </c>
      <c r="AD81" s="120">
        <v>185</v>
      </c>
      <c r="AE81" s="117">
        <v>30</v>
      </c>
      <c r="AF81" s="118">
        <v>31</v>
      </c>
      <c r="AG81" s="118">
        <v>0</v>
      </c>
      <c r="AH81" s="118">
        <v>30</v>
      </c>
      <c r="AI81" s="3"/>
      <c r="AJ81" s="29">
        <f>AC81*U81</f>
        <v>118.80000000000001</v>
      </c>
      <c r="AK81" s="121">
        <v>20</v>
      </c>
      <c r="AL81" s="15">
        <v>6.3</v>
      </c>
      <c r="AM81" s="15">
        <v>2</v>
      </c>
      <c r="AN81" s="121">
        <f>AK81+AM81</f>
        <v>22</v>
      </c>
      <c r="AO81" s="122"/>
      <c r="AP81" s="124">
        <f>AR78</f>
        <v>33.799999999999955</v>
      </c>
      <c r="AQ81" s="125">
        <f>AJ81+AK81+AL81+AM81</f>
        <v>147.10000000000002</v>
      </c>
      <c r="AR81" s="125">
        <f>AP81-AQ81</f>
        <v>-113.30000000000007</v>
      </c>
      <c r="AS81" s="3"/>
      <c r="AT81" s="29">
        <f>(AC81/W81)*100</f>
        <v>66.666666666666657</v>
      </c>
      <c r="AU81" s="15" t="s">
        <v>134</v>
      </c>
      <c r="AV81" s="50">
        <f>(AK81/(AJ81+AK81))*100</f>
        <v>14.409221902017292</v>
      </c>
      <c r="AW81" s="15">
        <f>(AN81/AJ81)*100</f>
        <v>18.518518518518519</v>
      </c>
      <c r="AX81" s="4"/>
      <c r="AY81" s="113" t="s">
        <v>52</v>
      </c>
      <c r="AZ81" s="15" t="s">
        <v>52</v>
      </c>
      <c r="BA81" s="15" t="s">
        <v>52</v>
      </c>
    </row>
    <row r="82" spans="2:53" ht="16.5" thickBot="1">
      <c r="B82" s="14" t="s">
        <v>86</v>
      </c>
      <c r="C82" s="12"/>
      <c r="D82" s="12"/>
      <c r="E82" s="2"/>
      <c r="F82" s="8"/>
      <c r="G82" s="8"/>
      <c r="H82" s="8"/>
      <c r="I82" s="8"/>
      <c r="J82" s="8"/>
      <c r="K82" s="8"/>
      <c r="L82" s="4"/>
      <c r="M82" s="127"/>
      <c r="N82" s="126"/>
      <c r="O82" s="4"/>
      <c r="P82" s="149">
        <f>(D81-(K81))-M81-N81</f>
        <v>2.34</v>
      </c>
      <c r="Q82" s="4"/>
      <c r="R82" s="127"/>
      <c r="S82" s="129"/>
      <c r="T82" s="129"/>
      <c r="U82" s="129"/>
      <c r="V82" s="130"/>
      <c r="W82" s="150">
        <f>P82*V81</f>
        <v>210.6</v>
      </c>
      <c r="X82" s="131"/>
      <c r="Y82" s="132"/>
      <c r="Z82" s="133"/>
      <c r="AA82" s="133"/>
      <c r="AB82" s="133"/>
      <c r="AC82" s="134"/>
      <c r="AD82" s="135"/>
      <c r="AE82" s="132"/>
      <c r="AF82" s="133"/>
      <c r="AG82" s="133"/>
      <c r="AH82" s="133"/>
      <c r="AI82" s="16"/>
      <c r="AJ82" s="136"/>
      <c r="AK82" s="137"/>
      <c r="AL82" s="130"/>
      <c r="AM82" s="130"/>
      <c r="AN82" s="130"/>
      <c r="AO82" s="131"/>
      <c r="AP82" s="140"/>
      <c r="AQ82" s="137"/>
      <c r="AR82" s="137"/>
      <c r="AS82" s="16"/>
      <c r="AT82" s="151">
        <f>(AC81/W82)*100</f>
        <v>85.470085470085479</v>
      </c>
      <c r="AU82" s="130"/>
      <c r="AV82" s="130"/>
      <c r="AW82" s="130"/>
      <c r="AX82" s="131"/>
      <c r="AY82" s="127"/>
      <c r="AZ82" s="126"/>
      <c r="BA82" s="126"/>
    </row>
    <row r="83" spans="2:53" ht="15.75" thickBot="1"/>
    <row r="84" spans="2:53" ht="16.5" customHeight="1">
      <c r="B84" s="29" t="s">
        <v>32</v>
      </c>
      <c r="C84" s="30" t="s">
        <v>1</v>
      </c>
      <c r="D84" s="31" t="s">
        <v>1</v>
      </c>
      <c r="E84" s="54"/>
      <c r="F84" s="609" t="s">
        <v>12</v>
      </c>
      <c r="G84" s="610"/>
      <c r="H84" s="610"/>
      <c r="I84" s="610"/>
      <c r="J84" s="610"/>
      <c r="K84" s="611"/>
      <c r="L84" s="15"/>
      <c r="M84" s="612" t="s">
        <v>33</v>
      </c>
      <c r="N84" s="613"/>
      <c r="O84" s="15"/>
      <c r="P84" s="50" t="s">
        <v>10</v>
      </c>
      <c r="Q84" s="54"/>
      <c r="R84" s="50" t="s">
        <v>122</v>
      </c>
      <c r="S84" s="609" t="s">
        <v>123</v>
      </c>
      <c r="T84" s="610"/>
      <c r="U84" s="611"/>
      <c r="V84" s="50" t="s">
        <v>29</v>
      </c>
      <c r="W84" s="55" t="s">
        <v>14</v>
      </c>
      <c r="X84" s="54" t="s">
        <v>9</v>
      </c>
      <c r="Y84" s="629" t="s">
        <v>124</v>
      </c>
      <c r="Z84" s="630"/>
      <c r="AA84" s="630"/>
      <c r="AB84" s="636"/>
      <c r="AC84" s="100" t="s">
        <v>14</v>
      </c>
      <c r="AD84" s="56"/>
      <c r="AE84" s="631" t="s">
        <v>41</v>
      </c>
      <c r="AF84" s="632"/>
      <c r="AG84" s="637"/>
      <c r="AH84" s="101" t="s">
        <v>43</v>
      </c>
      <c r="AI84" s="54"/>
      <c r="AJ84" s="57" t="s">
        <v>38</v>
      </c>
      <c r="AK84" s="58"/>
      <c r="AL84" s="59"/>
      <c r="AM84" s="60"/>
      <c r="AN84" s="50" t="s">
        <v>11</v>
      </c>
      <c r="AO84" s="54"/>
      <c r="AP84" s="614" t="s">
        <v>39</v>
      </c>
      <c r="AQ84" s="615"/>
      <c r="AR84" s="616"/>
      <c r="AS84" s="54"/>
      <c r="AT84" s="102" t="s">
        <v>22</v>
      </c>
      <c r="AU84" s="55" t="s">
        <v>22</v>
      </c>
      <c r="AV84" s="50" t="s">
        <v>20</v>
      </c>
      <c r="AW84" s="50" t="s">
        <v>20</v>
      </c>
      <c r="AX84" s="54"/>
      <c r="AY84" s="15" t="s">
        <v>22</v>
      </c>
      <c r="AZ84" s="15" t="s">
        <v>9</v>
      </c>
      <c r="BA84" s="61" t="s">
        <v>9</v>
      </c>
    </row>
    <row r="85" spans="2:53" ht="16.5" customHeight="1" thickBot="1">
      <c r="B85" s="32" t="s">
        <v>9</v>
      </c>
      <c r="C85" s="25" t="s">
        <v>9</v>
      </c>
      <c r="D85" s="33" t="s">
        <v>10</v>
      </c>
      <c r="E85" s="3"/>
      <c r="F85" s="37" t="s">
        <v>3</v>
      </c>
      <c r="G85" s="37" t="s">
        <v>4</v>
      </c>
      <c r="H85" s="37" t="s">
        <v>5</v>
      </c>
      <c r="I85" s="37" t="s">
        <v>6</v>
      </c>
      <c r="J85" s="37" t="s">
        <v>8</v>
      </c>
      <c r="K85" s="37" t="s">
        <v>11</v>
      </c>
      <c r="L85" s="2"/>
      <c r="M85" s="38" t="s">
        <v>10</v>
      </c>
      <c r="N85" s="39" t="s">
        <v>116</v>
      </c>
      <c r="O85" s="1"/>
      <c r="P85" s="25" t="s">
        <v>2</v>
      </c>
      <c r="Q85" s="3"/>
      <c r="R85" s="25" t="s">
        <v>125</v>
      </c>
      <c r="S85" s="28" t="s">
        <v>126</v>
      </c>
      <c r="T85" s="25" t="s">
        <v>127</v>
      </c>
      <c r="U85" s="25" t="s">
        <v>34</v>
      </c>
      <c r="V85" s="25" t="s">
        <v>46</v>
      </c>
      <c r="W85" s="41" t="s">
        <v>16</v>
      </c>
      <c r="X85" s="3" t="s">
        <v>9</v>
      </c>
      <c r="Y85" s="633" t="s">
        <v>128</v>
      </c>
      <c r="Z85" s="626"/>
      <c r="AA85" s="626"/>
      <c r="AB85" s="634"/>
      <c r="AC85" s="103" t="s">
        <v>11</v>
      </c>
      <c r="AD85" s="6"/>
      <c r="AE85" s="627" t="s">
        <v>42</v>
      </c>
      <c r="AF85" s="628"/>
      <c r="AG85" s="635"/>
      <c r="AH85" s="104" t="s">
        <v>129</v>
      </c>
      <c r="AI85" s="3"/>
      <c r="AJ85" s="24" t="s">
        <v>23</v>
      </c>
      <c r="AK85" s="46" t="s">
        <v>18</v>
      </c>
      <c r="AL85" s="24" t="s">
        <v>25</v>
      </c>
      <c r="AM85" s="24" t="s">
        <v>26</v>
      </c>
      <c r="AN85" s="25" t="s">
        <v>30</v>
      </c>
      <c r="AO85" s="16"/>
      <c r="AP85" s="26" t="s">
        <v>130</v>
      </c>
      <c r="AQ85" s="105" t="s">
        <v>186</v>
      </c>
      <c r="AR85" s="28"/>
      <c r="AS85" s="3"/>
      <c r="AT85" s="106" t="s">
        <v>14</v>
      </c>
      <c r="AU85" s="41" t="s">
        <v>14</v>
      </c>
      <c r="AV85" s="25" t="s">
        <v>27</v>
      </c>
      <c r="AW85" s="25" t="s">
        <v>28</v>
      </c>
      <c r="AX85" s="3"/>
      <c r="AY85" s="2" t="s">
        <v>14</v>
      </c>
      <c r="AZ85" s="2" t="s">
        <v>27</v>
      </c>
      <c r="BA85" s="62" t="s">
        <v>28</v>
      </c>
    </row>
    <row r="86" spans="2:53" ht="15.75" thickBot="1">
      <c r="B86" s="34"/>
      <c r="C86" s="35"/>
      <c r="D86" s="36" t="s">
        <v>9</v>
      </c>
      <c r="E86" s="52"/>
      <c r="F86" s="63"/>
      <c r="G86" s="63"/>
      <c r="H86" s="63"/>
      <c r="I86" s="63" t="s">
        <v>7</v>
      </c>
      <c r="J86" s="63"/>
      <c r="K86" s="63"/>
      <c r="L86" s="12"/>
      <c r="M86" s="51" t="s">
        <v>15</v>
      </c>
      <c r="N86" s="63" t="s">
        <v>132</v>
      </c>
      <c r="O86" s="12"/>
      <c r="P86" s="35" t="s">
        <v>9</v>
      </c>
      <c r="Q86" s="52"/>
      <c r="R86" s="35"/>
      <c r="S86" s="107"/>
      <c r="T86" s="35"/>
      <c r="U86" s="35"/>
      <c r="V86" s="35" t="s">
        <v>13</v>
      </c>
      <c r="W86" s="64" t="s">
        <v>17</v>
      </c>
      <c r="X86" s="52"/>
      <c r="Y86" s="108" t="s">
        <v>126</v>
      </c>
      <c r="Z86" s="108" t="s">
        <v>127</v>
      </c>
      <c r="AA86" s="109" t="s">
        <v>133</v>
      </c>
      <c r="AB86" s="42" t="s">
        <v>19</v>
      </c>
      <c r="AC86" s="65"/>
      <c r="AD86" s="52"/>
      <c r="AE86" s="110" t="s">
        <v>126</v>
      </c>
      <c r="AF86" s="111" t="s">
        <v>127</v>
      </c>
      <c r="AG86" s="43" t="s">
        <v>19</v>
      </c>
      <c r="AH86" s="44" t="s">
        <v>19</v>
      </c>
      <c r="AI86" s="66"/>
      <c r="AJ86" s="35" t="s">
        <v>24</v>
      </c>
      <c r="AK86" s="67" t="s">
        <v>24</v>
      </c>
      <c r="AL86" s="35" t="s">
        <v>24</v>
      </c>
      <c r="AM86" s="35" t="s">
        <v>24</v>
      </c>
      <c r="AN86" s="35" t="s">
        <v>24</v>
      </c>
      <c r="AO86" s="52"/>
      <c r="AP86" s="71" t="s">
        <v>36</v>
      </c>
      <c r="AQ86" s="69" t="s">
        <v>35</v>
      </c>
      <c r="AR86" s="70" t="s">
        <v>37</v>
      </c>
      <c r="AS86" s="52"/>
      <c r="AT86" s="112" t="s">
        <v>20</v>
      </c>
      <c r="AU86" s="64" t="s">
        <v>20</v>
      </c>
      <c r="AV86" s="35"/>
      <c r="AW86" s="35"/>
      <c r="AX86" s="52"/>
      <c r="AY86" s="72">
        <v>1</v>
      </c>
      <c r="AZ86" s="73">
        <v>0</v>
      </c>
      <c r="BA86" s="53" t="s">
        <v>31</v>
      </c>
    </row>
    <row r="87" spans="2:53" ht="16.5" thickBot="1">
      <c r="B87" s="13">
        <v>41353</v>
      </c>
      <c r="C87" s="11" t="s">
        <v>0</v>
      </c>
      <c r="D87" s="15">
        <v>8</v>
      </c>
      <c r="E87" s="2"/>
      <c r="F87" s="7">
        <v>2</v>
      </c>
      <c r="G87" s="7">
        <v>0</v>
      </c>
      <c r="H87" s="7">
        <v>0.5</v>
      </c>
      <c r="I87" s="7">
        <v>0</v>
      </c>
      <c r="J87" s="7">
        <v>0</v>
      </c>
      <c r="K87" s="7">
        <f>SUM(F87:J87)</f>
        <v>2.5</v>
      </c>
      <c r="L87" s="4"/>
      <c r="M87" s="113">
        <v>0</v>
      </c>
      <c r="N87" s="15">
        <v>0</v>
      </c>
      <c r="O87" s="4"/>
      <c r="P87" s="114">
        <f>D87-(M87+N87)</f>
        <v>8</v>
      </c>
      <c r="Q87" s="4"/>
      <c r="R87" s="7" t="s">
        <v>159</v>
      </c>
      <c r="S87" s="115">
        <v>0.33</v>
      </c>
      <c r="T87" s="115">
        <v>0.33200000000000002</v>
      </c>
      <c r="U87" s="115">
        <f>S87+T87</f>
        <v>0.66200000000000003</v>
      </c>
      <c r="V87" s="116">
        <v>90</v>
      </c>
      <c r="W87" s="50">
        <f>P87*V87</f>
        <v>720</v>
      </c>
      <c r="X87" s="4"/>
      <c r="Y87" s="117">
        <v>366</v>
      </c>
      <c r="Z87" s="118">
        <v>366</v>
      </c>
      <c r="AA87" s="118">
        <v>0</v>
      </c>
      <c r="AB87" s="118">
        <v>0</v>
      </c>
      <c r="AC87" s="119">
        <v>366</v>
      </c>
      <c r="AD87" s="120">
        <v>185</v>
      </c>
      <c r="AE87" s="117">
        <v>75</v>
      </c>
      <c r="AF87" s="118">
        <v>70</v>
      </c>
      <c r="AG87" s="118">
        <v>0</v>
      </c>
      <c r="AH87" s="118">
        <v>75</v>
      </c>
      <c r="AI87" s="3"/>
      <c r="AJ87" s="29">
        <f>AC87*U87</f>
        <v>242.292</v>
      </c>
      <c r="AK87" s="121">
        <v>48</v>
      </c>
      <c r="AL87" s="15">
        <v>12</v>
      </c>
      <c r="AM87" s="15">
        <v>0.25</v>
      </c>
      <c r="AN87" s="121">
        <f>AK87+AM87</f>
        <v>48.25</v>
      </c>
      <c r="AO87" s="122"/>
      <c r="AP87" s="124">
        <v>677</v>
      </c>
      <c r="AQ87" s="125">
        <f>AJ87+AK87+AL87+AM87</f>
        <v>302.54200000000003</v>
      </c>
      <c r="AR87" s="125">
        <f>AP87-AQ87</f>
        <v>374.45799999999997</v>
      </c>
      <c r="AS87" s="3"/>
      <c r="AT87" s="29">
        <f>(AC87/W87)*100</f>
        <v>50.833333333333329</v>
      </c>
      <c r="AU87" s="15" t="s">
        <v>134</v>
      </c>
      <c r="AV87" s="50">
        <f>(AK87/(AJ87+AK87))*100</f>
        <v>16.535075027902938</v>
      </c>
      <c r="AW87" s="15">
        <f>(AN87/AJ87)*100</f>
        <v>19.913988080497909</v>
      </c>
      <c r="AX87" s="4"/>
      <c r="AY87" s="113" t="s">
        <v>52</v>
      </c>
      <c r="AZ87" s="15" t="s">
        <v>52</v>
      </c>
      <c r="BA87" s="15" t="s">
        <v>52</v>
      </c>
    </row>
    <row r="88" spans="2:53" ht="16.5" thickBot="1">
      <c r="B88" s="14" t="s">
        <v>137</v>
      </c>
      <c r="C88" s="12"/>
      <c r="D88" s="12"/>
      <c r="E88" s="2"/>
      <c r="F88" s="8"/>
      <c r="G88" s="8"/>
      <c r="H88" s="8"/>
      <c r="I88" s="8"/>
      <c r="J88" s="8"/>
      <c r="K88" s="8"/>
      <c r="L88" s="4"/>
      <c r="M88" s="127"/>
      <c r="N88" s="126"/>
      <c r="O88" s="4"/>
      <c r="P88" s="149">
        <f>(D87-(K87))-M87-N87</f>
        <v>5.5</v>
      </c>
      <c r="Q88" s="4"/>
      <c r="R88" s="127"/>
      <c r="S88" s="129"/>
      <c r="T88" s="129"/>
      <c r="U88" s="129"/>
      <c r="V88" s="130"/>
      <c r="W88" s="150">
        <f>P88*V87</f>
        <v>495</v>
      </c>
      <c r="X88" s="131"/>
      <c r="Y88" s="132"/>
      <c r="Z88" s="133"/>
      <c r="AA88" s="133"/>
      <c r="AB88" s="133"/>
      <c r="AC88" s="134"/>
      <c r="AD88" s="135"/>
      <c r="AE88" s="132"/>
      <c r="AF88" s="133"/>
      <c r="AG88" s="133"/>
      <c r="AH88" s="133"/>
      <c r="AI88" s="16"/>
      <c r="AJ88" s="136"/>
      <c r="AK88" s="137"/>
      <c r="AL88" s="130"/>
      <c r="AM88" s="130"/>
      <c r="AN88" s="130"/>
      <c r="AO88" s="131"/>
      <c r="AP88" s="140"/>
      <c r="AQ88" s="137"/>
      <c r="AR88" s="137"/>
      <c r="AS88" s="16"/>
      <c r="AT88" s="151">
        <f>(AC87/W88)*100</f>
        <v>73.939393939393938</v>
      </c>
      <c r="AU88" s="130"/>
      <c r="AV88" s="130"/>
      <c r="AW88" s="130"/>
      <c r="AX88" s="131"/>
      <c r="AY88" s="127"/>
      <c r="AZ88" s="126"/>
      <c r="BA88" s="126"/>
    </row>
    <row r="89" spans="2:53" ht="15.75" thickBot="1"/>
    <row r="90" spans="2:53" ht="16.5" thickBot="1">
      <c r="B90" s="13">
        <v>41353</v>
      </c>
      <c r="C90" s="11" t="s">
        <v>73</v>
      </c>
      <c r="D90" s="15">
        <v>7.5</v>
      </c>
      <c r="E90" s="2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f>SUM(F90:J90)</f>
        <v>0</v>
      </c>
      <c r="L90" s="4"/>
      <c r="M90" s="113">
        <v>4.5</v>
      </c>
      <c r="N90" s="15">
        <v>0</v>
      </c>
      <c r="O90" s="4"/>
      <c r="P90" s="114">
        <f>D90-(M90+N90)</f>
        <v>3</v>
      </c>
      <c r="Q90" s="4"/>
      <c r="R90" s="7" t="s">
        <v>159</v>
      </c>
      <c r="S90" s="115">
        <v>0.33</v>
      </c>
      <c r="T90" s="115">
        <v>0.33200000000000002</v>
      </c>
      <c r="U90" s="115">
        <f>S90+T90</f>
        <v>0.66200000000000003</v>
      </c>
      <c r="V90" s="116">
        <v>90</v>
      </c>
      <c r="W90" s="50">
        <f>P90*V90</f>
        <v>270</v>
      </c>
      <c r="X90" s="4"/>
      <c r="Y90" s="117">
        <v>276</v>
      </c>
      <c r="Z90" s="118">
        <v>276</v>
      </c>
      <c r="AA90" s="118">
        <v>0</v>
      </c>
      <c r="AB90" s="118">
        <v>0</v>
      </c>
      <c r="AC90" s="119">
        <v>276</v>
      </c>
      <c r="AD90" s="120">
        <v>185</v>
      </c>
      <c r="AE90" s="117">
        <v>7</v>
      </c>
      <c r="AF90" s="118">
        <v>8</v>
      </c>
      <c r="AG90" s="118">
        <v>0</v>
      </c>
      <c r="AH90" s="118">
        <v>7</v>
      </c>
      <c r="AI90" s="3"/>
      <c r="AJ90" s="29">
        <f>AC90*U90</f>
        <v>182.71200000000002</v>
      </c>
      <c r="AK90" s="121">
        <v>5</v>
      </c>
      <c r="AL90" s="15">
        <v>9.66</v>
      </c>
      <c r="AM90" s="15">
        <v>0</v>
      </c>
      <c r="AN90" s="121">
        <f>AK90+AM90</f>
        <v>5</v>
      </c>
      <c r="AO90" s="122"/>
      <c r="AP90" s="124">
        <f>AR87</f>
        <v>374.45799999999997</v>
      </c>
      <c r="AQ90" s="125">
        <f>AJ90+AK90+AL90+AM90</f>
        <v>197.37200000000001</v>
      </c>
      <c r="AR90" s="125">
        <f>AP90-AQ90</f>
        <v>177.08599999999996</v>
      </c>
      <c r="AS90" s="3"/>
      <c r="AT90" s="29">
        <f>(AC90/W90)*100</f>
        <v>102.22222222222221</v>
      </c>
      <c r="AU90" s="15" t="s">
        <v>134</v>
      </c>
      <c r="AV90" s="50">
        <f>(AK90/(AJ90+AK90))*100</f>
        <v>2.6636549607909989</v>
      </c>
      <c r="AW90" s="15">
        <f>(AN90/AJ90)*100</f>
        <v>2.7365471342878407</v>
      </c>
      <c r="AX90" s="4"/>
      <c r="AY90" s="113" t="s">
        <v>52</v>
      </c>
      <c r="AZ90" s="15" t="s">
        <v>52</v>
      </c>
      <c r="BA90" s="15" t="s">
        <v>52</v>
      </c>
    </row>
    <row r="91" spans="2:53" ht="16.5" thickBot="1">
      <c r="B91" s="14" t="s">
        <v>190</v>
      </c>
      <c r="C91" s="12"/>
      <c r="D91" s="12"/>
      <c r="E91" s="2"/>
      <c r="F91" s="8"/>
      <c r="G91" s="8"/>
      <c r="H91" s="8"/>
      <c r="I91" s="8"/>
      <c r="J91" s="8"/>
      <c r="K91" s="8"/>
      <c r="L91" s="4"/>
      <c r="M91" s="127"/>
      <c r="N91" s="126"/>
      <c r="O91" s="4"/>
      <c r="P91" s="149">
        <f>(D90-(K90))-M90-N90</f>
        <v>3</v>
      </c>
      <c r="Q91" s="4"/>
      <c r="R91" s="127"/>
      <c r="S91" s="129"/>
      <c r="T91" s="129"/>
      <c r="U91" s="129"/>
      <c r="V91" s="130"/>
      <c r="W91" s="150">
        <f>P91*V90</f>
        <v>270</v>
      </c>
      <c r="X91" s="131"/>
      <c r="Y91" s="132"/>
      <c r="Z91" s="133"/>
      <c r="AA91" s="133"/>
      <c r="AB91" s="133"/>
      <c r="AC91" s="134"/>
      <c r="AD91" s="135"/>
      <c r="AE91" s="132"/>
      <c r="AF91" s="133"/>
      <c r="AG91" s="133"/>
      <c r="AH91" s="133"/>
      <c r="AI91" s="16"/>
      <c r="AJ91" s="136"/>
      <c r="AK91" s="137"/>
      <c r="AL91" s="130"/>
      <c r="AM91" s="130"/>
      <c r="AN91" s="130"/>
      <c r="AO91" s="131"/>
      <c r="AP91" s="140"/>
      <c r="AQ91" s="137"/>
      <c r="AR91" s="137"/>
      <c r="AS91" s="16"/>
      <c r="AT91" s="151">
        <f>(AC90/W91)*100</f>
        <v>102.22222222222221</v>
      </c>
      <c r="AU91" s="130"/>
      <c r="AV91" s="130"/>
      <c r="AW91" s="130"/>
      <c r="AX91" s="131"/>
      <c r="AY91" s="127"/>
      <c r="AZ91" s="126"/>
      <c r="BA91" s="126"/>
    </row>
    <row r="92" spans="2:53" ht="15.75" thickBot="1"/>
    <row r="93" spans="2:53" ht="16.5" customHeight="1">
      <c r="B93" s="29" t="s">
        <v>32</v>
      </c>
      <c r="C93" s="30" t="s">
        <v>1</v>
      </c>
      <c r="D93" s="31" t="s">
        <v>1</v>
      </c>
      <c r="E93" s="54"/>
      <c r="F93" s="609" t="s">
        <v>12</v>
      </c>
      <c r="G93" s="610"/>
      <c r="H93" s="610"/>
      <c r="I93" s="610"/>
      <c r="J93" s="610"/>
      <c r="K93" s="611"/>
      <c r="L93" s="15"/>
      <c r="M93" s="612" t="s">
        <v>33</v>
      </c>
      <c r="N93" s="613"/>
      <c r="O93" s="15"/>
      <c r="P93" s="50" t="s">
        <v>10</v>
      </c>
      <c r="Q93" s="54"/>
      <c r="R93" s="50" t="s">
        <v>122</v>
      </c>
      <c r="S93" s="609" t="s">
        <v>123</v>
      </c>
      <c r="T93" s="610"/>
      <c r="U93" s="611"/>
      <c r="V93" s="50" t="s">
        <v>29</v>
      </c>
      <c r="W93" s="55" t="s">
        <v>14</v>
      </c>
      <c r="X93" s="54" t="s">
        <v>9</v>
      </c>
      <c r="Y93" s="629" t="s">
        <v>124</v>
      </c>
      <c r="Z93" s="630"/>
      <c r="AA93" s="630"/>
      <c r="AB93" s="636"/>
      <c r="AC93" s="100" t="s">
        <v>14</v>
      </c>
      <c r="AD93" s="56"/>
      <c r="AE93" s="631" t="s">
        <v>41</v>
      </c>
      <c r="AF93" s="632"/>
      <c r="AG93" s="637"/>
      <c r="AH93" s="101" t="s">
        <v>43</v>
      </c>
      <c r="AI93" s="54"/>
      <c r="AJ93" s="57" t="s">
        <v>38</v>
      </c>
      <c r="AK93" s="58"/>
      <c r="AL93" s="59"/>
      <c r="AM93" s="60"/>
      <c r="AN93" s="50" t="s">
        <v>11</v>
      </c>
      <c r="AO93" s="54"/>
      <c r="AP93" s="614" t="s">
        <v>39</v>
      </c>
      <c r="AQ93" s="615"/>
      <c r="AR93" s="616"/>
      <c r="AS93" s="54"/>
      <c r="AT93" s="102" t="s">
        <v>22</v>
      </c>
      <c r="AU93" s="55" t="s">
        <v>22</v>
      </c>
      <c r="AV93" s="50" t="s">
        <v>20</v>
      </c>
      <c r="AW93" s="50" t="s">
        <v>20</v>
      </c>
      <c r="AX93" s="54"/>
      <c r="AY93" s="15" t="s">
        <v>22</v>
      </c>
      <c r="AZ93" s="15" t="s">
        <v>9</v>
      </c>
      <c r="BA93" s="61" t="s">
        <v>9</v>
      </c>
    </row>
    <row r="94" spans="2:53" ht="16.5" customHeight="1" thickBot="1">
      <c r="B94" s="32" t="s">
        <v>9</v>
      </c>
      <c r="C94" s="25" t="s">
        <v>9</v>
      </c>
      <c r="D94" s="33" t="s">
        <v>10</v>
      </c>
      <c r="E94" s="3"/>
      <c r="F94" s="37" t="s">
        <v>3</v>
      </c>
      <c r="G94" s="37" t="s">
        <v>4</v>
      </c>
      <c r="H94" s="37" t="s">
        <v>5</v>
      </c>
      <c r="I94" s="37" t="s">
        <v>6</v>
      </c>
      <c r="J94" s="37" t="s">
        <v>8</v>
      </c>
      <c r="K94" s="37" t="s">
        <v>11</v>
      </c>
      <c r="L94" s="2"/>
      <c r="M94" s="38" t="s">
        <v>10</v>
      </c>
      <c r="N94" s="39" t="s">
        <v>116</v>
      </c>
      <c r="O94" s="1"/>
      <c r="P94" s="25" t="s">
        <v>2</v>
      </c>
      <c r="Q94" s="3"/>
      <c r="R94" s="25" t="s">
        <v>125</v>
      </c>
      <c r="S94" s="28" t="s">
        <v>126</v>
      </c>
      <c r="T94" s="25" t="s">
        <v>127</v>
      </c>
      <c r="U94" s="25" t="s">
        <v>34</v>
      </c>
      <c r="V94" s="25" t="s">
        <v>46</v>
      </c>
      <c r="W94" s="41" t="s">
        <v>16</v>
      </c>
      <c r="X94" s="3" t="s">
        <v>9</v>
      </c>
      <c r="Y94" s="633" t="s">
        <v>128</v>
      </c>
      <c r="Z94" s="626"/>
      <c r="AA94" s="626"/>
      <c r="AB94" s="634"/>
      <c r="AC94" s="103" t="s">
        <v>11</v>
      </c>
      <c r="AD94" s="6"/>
      <c r="AE94" s="627" t="s">
        <v>42</v>
      </c>
      <c r="AF94" s="628"/>
      <c r="AG94" s="635"/>
      <c r="AH94" s="104" t="s">
        <v>129</v>
      </c>
      <c r="AI94" s="3"/>
      <c r="AJ94" s="24" t="s">
        <v>23</v>
      </c>
      <c r="AK94" s="46" t="s">
        <v>18</v>
      </c>
      <c r="AL94" s="24" t="s">
        <v>25</v>
      </c>
      <c r="AM94" s="24" t="s">
        <v>26</v>
      </c>
      <c r="AN94" s="25" t="s">
        <v>30</v>
      </c>
      <c r="AO94" s="16"/>
      <c r="AP94" s="26" t="s">
        <v>130</v>
      </c>
      <c r="AQ94" s="105" t="s">
        <v>176</v>
      </c>
      <c r="AR94" s="28"/>
      <c r="AS94" s="3"/>
      <c r="AT94" s="106" t="s">
        <v>14</v>
      </c>
      <c r="AU94" s="41" t="s">
        <v>14</v>
      </c>
      <c r="AV94" s="25" t="s">
        <v>27</v>
      </c>
      <c r="AW94" s="25" t="s">
        <v>28</v>
      </c>
      <c r="AX94" s="3"/>
      <c r="AY94" s="2" t="s">
        <v>14</v>
      </c>
      <c r="AZ94" s="2" t="s">
        <v>27</v>
      </c>
      <c r="BA94" s="62" t="s">
        <v>28</v>
      </c>
    </row>
    <row r="95" spans="2:53" ht="15.75" thickBot="1">
      <c r="B95" s="34"/>
      <c r="C95" s="35"/>
      <c r="D95" s="36" t="s">
        <v>9</v>
      </c>
      <c r="E95" s="52"/>
      <c r="F95" s="63"/>
      <c r="G95" s="63"/>
      <c r="H95" s="63"/>
      <c r="I95" s="63" t="s">
        <v>7</v>
      </c>
      <c r="J95" s="63"/>
      <c r="K95" s="63"/>
      <c r="L95" s="12"/>
      <c r="M95" s="51" t="s">
        <v>15</v>
      </c>
      <c r="N95" s="63" t="s">
        <v>132</v>
      </c>
      <c r="O95" s="12"/>
      <c r="P95" s="35" t="s">
        <v>9</v>
      </c>
      <c r="Q95" s="52"/>
      <c r="R95" s="35"/>
      <c r="S95" s="107"/>
      <c r="T95" s="35"/>
      <c r="U95" s="35"/>
      <c r="V95" s="35" t="s">
        <v>13</v>
      </c>
      <c r="W95" s="64" t="s">
        <v>17</v>
      </c>
      <c r="X95" s="52"/>
      <c r="Y95" s="108" t="s">
        <v>126</v>
      </c>
      <c r="Z95" s="108" t="s">
        <v>127</v>
      </c>
      <c r="AA95" s="109" t="s">
        <v>133</v>
      </c>
      <c r="AB95" s="42" t="s">
        <v>19</v>
      </c>
      <c r="AC95" s="65"/>
      <c r="AD95" s="52"/>
      <c r="AE95" s="110" t="s">
        <v>126</v>
      </c>
      <c r="AF95" s="111" t="s">
        <v>127</v>
      </c>
      <c r="AG95" s="43" t="s">
        <v>19</v>
      </c>
      <c r="AH95" s="44" t="s">
        <v>19</v>
      </c>
      <c r="AI95" s="66"/>
      <c r="AJ95" s="35" t="s">
        <v>24</v>
      </c>
      <c r="AK95" s="67" t="s">
        <v>24</v>
      </c>
      <c r="AL95" s="35" t="s">
        <v>24</v>
      </c>
      <c r="AM95" s="35" t="s">
        <v>24</v>
      </c>
      <c r="AN95" s="35" t="s">
        <v>24</v>
      </c>
      <c r="AO95" s="52"/>
      <c r="AP95" s="71" t="s">
        <v>36</v>
      </c>
      <c r="AQ95" s="69" t="s">
        <v>35</v>
      </c>
      <c r="AR95" s="70" t="s">
        <v>37</v>
      </c>
      <c r="AS95" s="52"/>
      <c r="AT95" s="112" t="s">
        <v>20</v>
      </c>
      <c r="AU95" s="64" t="s">
        <v>20</v>
      </c>
      <c r="AV95" s="35"/>
      <c r="AW95" s="35"/>
      <c r="AX95" s="52"/>
      <c r="AY95" s="72">
        <v>1</v>
      </c>
      <c r="AZ95" s="73">
        <v>0</v>
      </c>
      <c r="BA95" s="53" t="s">
        <v>31</v>
      </c>
    </row>
    <row r="96" spans="2:53" ht="16.5" thickBot="1">
      <c r="B96" s="13">
        <v>41354</v>
      </c>
      <c r="C96" s="11" t="s">
        <v>0</v>
      </c>
      <c r="D96" s="15">
        <v>8</v>
      </c>
      <c r="E96" s="2"/>
      <c r="F96" s="7">
        <v>0.25</v>
      </c>
      <c r="G96" s="7">
        <v>0.33</v>
      </c>
      <c r="H96" s="7">
        <v>0</v>
      </c>
      <c r="I96" s="7">
        <v>0</v>
      </c>
      <c r="J96" s="7">
        <v>0</v>
      </c>
      <c r="K96" s="7">
        <f>SUM(F96:J96)</f>
        <v>0.58000000000000007</v>
      </c>
      <c r="L96" s="4"/>
      <c r="M96" s="113">
        <v>0</v>
      </c>
      <c r="N96" s="15">
        <v>0</v>
      </c>
      <c r="O96" s="4"/>
      <c r="P96" s="114">
        <f>D96-(M96+N96)</f>
        <v>8</v>
      </c>
      <c r="Q96" s="4"/>
      <c r="R96" s="7" t="s">
        <v>159</v>
      </c>
      <c r="S96" s="115">
        <v>0.33</v>
      </c>
      <c r="T96" s="115">
        <v>0.33200000000000002</v>
      </c>
      <c r="U96" s="115">
        <f>S96+T96</f>
        <v>0.66200000000000003</v>
      </c>
      <c r="V96" s="116">
        <v>90</v>
      </c>
      <c r="W96" s="50">
        <f>P96*V96</f>
        <v>720</v>
      </c>
      <c r="X96" s="4"/>
      <c r="Y96" s="117">
        <v>626</v>
      </c>
      <c r="Z96" s="118">
        <v>626</v>
      </c>
      <c r="AA96" s="118">
        <v>0</v>
      </c>
      <c r="AB96" s="118">
        <v>0</v>
      </c>
      <c r="AC96" s="119">
        <v>626</v>
      </c>
      <c r="AD96" s="120">
        <v>185</v>
      </c>
      <c r="AE96" s="117">
        <v>17</v>
      </c>
      <c r="AF96" s="118">
        <v>16</v>
      </c>
      <c r="AG96" s="118">
        <v>0</v>
      </c>
      <c r="AH96" s="118">
        <v>17</v>
      </c>
      <c r="AI96" s="3"/>
      <c r="AJ96" s="29">
        <f>AC96*U96</f>
        <v>414.41200000000003</v>
      </c>
      <c r="AK96" s="121">
        <v>11.04</v>
      </c>
      <c r="AL96" s="15">
        <v>22</v>
      </c>
      <c r="AM96" s="15">
        <v>0</v>
      </c>
      <c r="AN96" s="121">
        <f>AK96+AM96</f>
        <v>11.04</v>
      </c>
      <c r="AO96" s="122"/>
      <c r="AP96" s="124">
        <v>676</v>
      </c>
      <c r="AQ96" s="125">
        <f>AJ96+AK96+AL96+AM96</f>
        <v>447.45200000000006</v>
      </c>
      <c r="AR96" s="125">
        <f>AP96-AQ96</f>
        <v>228.54799999999994</v>
      </c>
      <c r="AS96" s="3"/>
      <c r="AT96" s="29">
        <f>(AC96/W96)*100</f>
        <v>86.944444444444443</v>
      </c>
      <c r="AU96" s="15" t="s">
        <v>134</v>
      </c>
      <c r="AV96" s="50">
        <f>(AK96/(AJ96+AK96))*100</f>
        <v>2.5948873198386653</v>
      </c>
      <c r="AW96" s="15">
        <f>(AN96/AJ96)*100</f>
        <v>2.6640155207860774</v>
      </c>
      <c r="AX96" s="4"/>
      <c r="AY96" s="113" t="s">
        <v>52</v>
      </c>
      <c r="AZ96" s="15" t="s">
        <v>52</v>
      </c>
      <c r="BA96" s="15" t="s">
        <v>52</v>
      </c>
    </row>
    <row r="97" spans="2:53" ht="16.5" thickBot="1">
      <c r="B97" s="14" t="s">
        <v>137</v>
      </c>
      <c r="C97" s="12"/>
      <c r="D97" s="12"/>
      <c r="E97" s="2"/>
      <c r="F97" s="8"/>
      <c r="G97" s="8"/>
      <c r="H97" s="8"/>
      <c r="I97" s="8"/>
      <c r="J97" s="8"/>
      <c r="K97" s="8"/>
      <c r="L97" s="4"/>
      <c r="M97" s="127"/>
      <c r="N97" s="126"/>
      <c r="O97" s="4"/>
      <c r="P97" s="149">
        <f>(D96-(K96))-M96-N96</f>
        <v>7.42</v>
      </c>
      <c r="Q97" s="4"/>
      <c r="R97" s="127"/>
      <c r="S97" s="129"/>
      <c r="T97" s="129"/>
      <c r="U97" s="129"/>
      <c r="V97" s="130"/>
      <c r="W97" s="150">
        <f>P97*V96</f>
        <v>667.8</v>
      </c>
      <c r="X97" s="131"/>
      <c r="Y97" s="132"/>
      <c r="Z97" s="133"/>
      <c r="AA97" s="133"/>
      <c r="AB97" s="133"/>
      <c r="AC97" s="134"/>
      <c r="AD97" s="135"/>
      <c r="AE97" s="132"/>
      <c r="AF97" s="133"/>
      <c r="AG97" s="133"/>
      <c r="AH97" s="133"/>
      <c r="AI97" s="16"/>
      <c r="AJ97" s="136"/>
      <c r="AK97" s="137"/>
      <c r="AL97" s="130"/>
      <c r="AM97" s="130"/>
      <c r="AN97" s="130"/>
      <c r="AO97" s="131"/>
      <c r="AP97" s="140"/>
      <c r="AQ97" s="137"/>
      <c r="AR97" s="137"/>
      <c r="AS97" s="16"/>
      <c r="AT97" s="151">
        <f>(AC96/W97)*100</f>
        <v>93.740640910452228</v>
      </c>
      <c r="AU97" s="130"/>
      <c r="AV97" s="130"/>
      <c r="AW97" s="130"/>
      <c r="AX97" s="131"/>
      <c r="AY97" s="127"/>
      <c r="AZ97" s="126"/>
      <c r="BA97" s="126"/>
    </row>
    <row r="98" spans="2:53" ht="15.75" thickBot="1"/>
    <row r="99" spans="2:53" ht="16.5" thickBot="1">
      <c r="B99" s="13">
        <v>41354</v>
      </c>
      <c r="C99" s="11" t="s">
        <v>73</v>
      </c>
      <c r="D99" s="15">
        <v>7.5</v>
      </c>
      <c r="E99" s="2"/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f>SUM(F99:J99)</f>
        <v>0</v>
      </c>
      <c r="L99" s="4"/>
      <c r="M99" s="113">
        <v>4.5</v>
      </c>
      <c r="N99" s="15">
        <v>0</v>
      </c>
      <c r="O99" s="4"/>
      <c r="P99" s="114">
        <f>D99-(M99+N99)</f>
        <v>3</v>
      </c>
      <c r="Q99" s="4"/>
      <c r="R99" s="7" t="s">
        <v>159</v>
      </c>
      <c r="S99" s="115">
        <v>0.33</v>
      </c>
      <c r="T99" s="115">
        <v>0.33200000000000002</v>
      </c>
      <c r="U99" s="115">
        <f>S99+T99</f>
        <v>0.66200000000000003</v>
      </c>
      <c r="V99" s="116">
        <v>90</v>
      </c>
      <c r="W99" s="50">
        <f>P99*V99</f>
        <v>270</v>
      </c>
      <c r="X99" s="4"/>
      <c r="Y99" s="117">
        <v>306</v>
      </c>
      <c r="Z99" s="118">
        <v>306</v>
      </c>
      <c r="AA99" s="118">
        <v>0</v>
      </c>
      <c r="AB99" s="118">
        <v>0</v>
      </c>
      <c r="AC99" s="119">
        <v>306</v>
      </c>
      <c r="AD99" s="120">
        <v>185</v>
      </c>
      <c r="AE99" s="117">
        <v>2</v>
      </c>
      <c r="AF99" s="118">
        <v>2</v>
      </c>
      <c r="AG99" s="118">
        <v>0</v>
      </c>
      <c r="AH99" s="118">
        <v>2</v>
      </c>
      <c r="AI99" s="3"/>
      <c r="AJ99" s="29">
        <f>AC99*U99</f>
        <v>202.572</v>
      </c>
      <c r="AK99" s="121">
        <v>1.2</v>
      </c>
      <c r="AL99" s="15">
        <v>10.78</v>
      </c>
      <c r="AM99" s="15">
        <v>0</v>
      </c>
      <c r="AN99" s="121">
        <f>AK99+AM99</f>
        <v>1.2</v>
      </c>
      <c r="AO99" s="122"/>
      <c r="AP99" s="124">
        <f>AR96</f>
        <v>228.54799999999994</v>
      </c>
      <c r="AQ99" s="125">
        <f>AJ99+AK99+AL99+AM99</f>
        <v>214.55199999999999</v>
      </c>
      <c r="AR99" s="125">
        <f>AP99-AQ99</f>
        <v>13.995999999999952</v>
      </c>
      <c r="AS99" s="3"/>
      <c r="AT99" s="29">
        <f>(AC99/W99)*100</f>
        <v>113.33333333333333</v>
      </c>
      <c r="AU99" s="15" t="s">
        <v>134</v>
      </c>
      <c r="AV99" s="50">
        <f>(AK99/(AJ99+AK99))*100</f>
        <v>0.58889346917142682</v>
      </c>
      <c r="AW99" s="15">
        <f>(AN99/AJ99)*100</f>
        <v>0.59238196789289732</v>
      </c>
      <c r="AX99" s="4"/>
      <c r="AY99" s="113" t="s">
        <v>138</v>
      </c>
      <c r="AZ99" s="15" t="s">
        <v>52</v>
      </c>
      <c r="BA99" s="15" t="s">
        <v>135</v>
      </c>
    </row>
    <row r="100" spans="2:53" ht="16.5" thickBot="1">
      <c r="B100" s="14" t="s">
        <v>190</v>
      </c>
      <c r="C100" s="12"/>
      <c r="D100" s="12"/>
      <c r="E100" s="2"/>
      <c r="F100" s="8"/>
      <c r="G100" s="8"/>
      <c r="H100" s="8"/>
      <c r="I100" s="8"/>
      <c r="J100" s="8"/>
      <c r="K100" s="8"/>
      <c r="L100" s="4"/>
      <c r="M100" s="127"/>
      <c r="N100" s="126"/>
      <c r="O100" s="4"/>
      <c r="P100" s="149">
        <f>(D99-(K99))-M99-N99</f>
        <v>3</v>
      </c>
      <c r="Q100" s="4"/>
      <c r="R100" s="127"/>
      <c r="S100" s="129"/>
      <c r="T100" s="129"/>
      <c r="U100" s="129"/>
      <c r="V100" s="130"/>
      <c r="W100" s="150">
        <f>P100*V99</f>
        <v>270</v>
      </c>
      <c r="X100" s="131"/>
      <c r="Y100" s="132"/>
      <c r="Z100" s="133"/>
      <c r="AA100" s="133"/>
      <c r="AB100" s="133"/>
      <c r="AC100" s="134"/>
      <c r="AD100" s="135"/>
      <c r="AE100" s="132"/>
      <c r="AF100" s="133"/>
      <c r="AG100" s="133"/>
      <c r="AH100" s="133"/>
      <c r="AI100" s="16"/>
      <c r="AJ100" s="136"/>
      <c r="AK100" s="137"/>
      <c r="AL100" s="130"/>
      <c r="AM100" s="130"/>
      <c r="AN100" s="130"/>
      <c r="AO100" s="131"/>
      <c r="AP100" s="140"/>
      <c r="AQ100" s="137"/>
      <c r="AR100" s="137"/>
      <c r="AS100" s="16"/>
      <c r="AT100" s="151">
        <f>(AC99/W100)*100</f>
        <v>113.33333333333333</v>
      </c>
      <c r="AU100" s="130"/>
      <c r="AV100" s="130"/>
      <c r="AW100" s="130"/>
      <c r="AX100" s="131"/>
      <c r="AY100" s="127"/>
      <c r="AZ100" s="126"/>
      <c r="BA100" s="126"/>
    </row>
    <row r="101" spans="2:53" ht="15.75" thickBot="1"/>
    <row r="102" spans="2:53" ht="16.5" customHeight="1">
      <c r="B102" s="29" t="s">
        <v>32</v>
      </c>
      <c r="C102" s="30" t="s">
        <v>1</v>
      </c>
      <c r="D102" s="31" t="s">
        <v>1</v>
      </c>
      <c r="E102" s="54"/>
      <c r="F102" s="609" t="s">
        <v>12</v>
      </c>
      <c r="G102" s="610"/>
      <c r="H102" s="610"/>
      <c r="I102" s="610"/>
      <c r="J102" s="610"/>
      <c r="K102" s="611"/>
      <c r="L102" s="15"/>
      <c r="M102" s="612" t="s">
        <v>33</v>
      </c>
      <c r="N102" s="613"/>
      <c r="O102" s="15"/>
      <c r="P102" s="50" t="s">
        <v>10</v>
      </c>
      <c r="Q102" s="54"/>
      <c r="R102" s="50" t="s">
        <v>122</v>
      </c>
      <c r="S102" s="609" t="s">
        <v>123</v>
      </c>
      <c r="T102" s="610"/>
      <c r="U102" s="611"/>
      <c r="V102" s="50" t="s">
        <v>29</v>
      </c>
      <c r="W102" s="55" t="s">
        <v>14</v>
      </c>
      <c r="X102" s="54" t="s">
        <v>9</v>
      </c>
      <c r="Y102" s="629" t="s">
        <v>124</v>
      </c>
      <c r="Z102" s="630"/>
      <c r="AA102" s="630"/>
      <c r="AB102" s="636"/>
      <c r="AC102" s="100" t="s">
        <v>14</v>
      </c>
      <c r="AD102" s="56"/>
      <c r="AE102" s="631" t="s">
        <v>41</v>
      </c>
      <c r="AF102" s="632"/>
      <c r="AG102" s="637"/>
      <c r="AH102" s="101" t="s">
        <v>43</v>
      </c>
      <c r="AI102" s="54"/>
      <c r="AJ102" s="57" t="s">
        <v>38</v>
      </c>
      <c r="AK102" s="58"/>
      <c r="AL102" s="59"/>
      <c r="AM102" s="60"/>
      <c r="AN102" s="50" t="s">
        <v>11</v>
      </c>
      <c r="AO102" s="54"/>
      <c r="AP102" s="614" t="s">
        <v>39</v>
      </c>
      <c r="AQ102" s="615"/>
      <c r="AR102" s="616"/>
      <c r="AS102" s="54"/>
      <c r="AT102" s="102" t="s">
        <v>22</v>
      </c>
      <c r="AU102" s="55" t="s">
        <v>22</v>
      </c>
      <c r="AV102" s="50" t="s">
        <v>20</v>
      </c>
      <c r="AW102" s="50" t="s">
        <v>20</v>
      </c>
      <c r="AX102" s="54"/>
      <c r="AY102" s="15" t="s">
        <v>22</v>
      </c>
      <c r="AZ102" s="15" t="s">
        <v>9</v>
      </c>
      <c r="BA102" s="61" t="s">
        <v>9</v>
      </c>
    </row>
    <row r="103" spans="2:53" ht="16.5" customHeight="1" thickBot="1">
      <c r="B103" s="32" t="s">
        <v>9</v>
      </c>
      <c r="C103" s="25" t="s">
        <v>9</v>
      </c>
      <c r="D103" s="33" t="s">
        <v>10</v>
      </c>
      <c r="E103" s="3"/>
      <c r="F103" s="37" t="s">
        <v>3</v>
      </c>
      <c r="G103" s="37" t="s">
        <v>4</v>
      </c>
      <c r="H103" s="37" t="s">
        <v>5</v>
      </c>
      <c r="I103" s="37" t="s">
        <v>6</v>
      </c>
      <c r="J103" s="37" t="s">
        <v>8</v>
      </c>
      <c r="K103" s="37" t="s">
        <v>11</v>
      </c>
      <c r="L103" s="2"/>
      <c r="M103" s="38" t="s">
        <v>10</v>
      </c>
      <c r="N103" s="39" t="s">
        <v>116</v>
      </c>
      <c r="O103" s="1"/>
      <c r="P103" s="25" t="s">
        <v>2</v>
      </c>
      <c r="Q103" s="3"/>
      <c r="R103" s="25" t="s">
        <v>125</v>
      </c>
      <c r="S103" s="28" t="s">
        <v>126</v>
      </c>
      <c r="T103" s="25" t="s">
        <v>127</v>
      </c>
      <c r="U103" s="25" t="s">
        <v>34</v>
      </c>
      <c r="V103" s="25" t="s">
        <v>46</v>
      </c>
      <c r="W103" s="41" t="s">
        <v>16</v>
      </c>
      <c r="X103" s="3" t="s">
        <v>9</v>
      </c>
      <c r="Y103" s="633" t="s">
        <v>128</v>
      </c>
      <c r="Z103" s="626"/>
      <c r="AA103" s="626"/>
      <c r="AB103" s="634"/>
      <c r="AC103" s="103" t="s">
        <v>11</v>
      </c>
      <c r="AD103" s="6"/>
      <c r="AE103" s="627" t="s">
        <v>42</v>
      </c>
      <c r="AF103" s="628"/>
      <c r="AG103" s="635"/>
      <c r="AH103" s="104" t="s">
        <v>129</v>
      </c>
      <c r="AI103" s="3"/>
      <c r="AJ103" s="24" t="s">
        <v>23</v>
      </c>
      <c r="AK103" s="46" t="s">
        <v>18</v>
      </c>
      <c r="AL103" s="24" t="s">
        <v>25</v>
      </c>
      <c r="AM103" s="24" t="s">
        <v>26</v>
      </c>
      <c r="AN103" s="25" t="s">
        <v>30</v>
      </c>
      <c r="AO103" s="16"/>
      <c r="AP103" s="26" t="s">
        <v>130</v>
      </c>
      <c r="AQ103" s="105" t="s">
        <v>174</v>
      </c>
      <c r="AR103" s="28"/>
      <c r="AS103" s="3"/>
      <c r="AT103" s="106" t="s">
        <v>14</v>
      </c>
      <c r="AU103" s="41" t="s">
        <v>14</v>
      </c>
      <c r="AV103" s="25" t="s">
        <v>27</v>
      </c>
      <c r="AW103" s="25" t="s">
        <v>28</v>
      </c>
      <c r="AX103" s="3"/>
      <c r="AY103" s="2" t="s">
        <v>14</v>
      </c>
      <c r="AZ103" s="2" t="s">
        <v>27</v>
      </c>
      <c r="BA103" s="62" t="s">
        <v>28</v>
      </c>
    </row>
    <row r="104" spans="2:53" ht="15.75" thickBot="1">
      <c r="B104" s="34"/>
      <c r="C104" s="35"/>
      <c r="D104" s="36" t="s">
        <v>9</v>
      </c>
      <c r="E104" s="52"/>
      <c r="F104" s="63"/>
      <c r="G104" s="63"/>
      <c r="H104" s="63"/>
      <c r="I104" s="63" t="s">
        <v>7</v>
      </c>
      <c r="J104" s="63"/>
      <c r="K104" s="63"/>
      <c r="L104" s="12"/>
      <c r="M104" s="51" t="s">
        <v>15</v>
      </c>
      <c r="N104" s="63" t="s">
        <v>132</v>
      </c>
      <c r="O104" s="12"/>
      <c r="P104" s="35" t="s">
        <v>9</v>
      </c>
      <c r="Q104" s="52"/>
      <c r="R104" s="35"/>
      <c r="S104" s="107"/>
      <c r="T104" s="35"/>
      <c r="U104" s="35"/>
      <c r="V104" s="35" t="s">
        <v>13</v>
      </c>
      <c r="W104" s="64" t="s">
        <v>17</v>
      </c>
      <c r="X104" s="52"/>
      <c r="Y104" s="108" t="s">
        <v>126</v>
      </c>
      <c r="Z104" s="108" t="s">
        <v>127</v>
      </c>
      <c r="AA104" s="109" t="s">
        <v>133</v>
      </c>
      <c r="AB104" s="42" t="s">
        <v>19</v>
      </c>
      <c r="AC104" s="65"/>
      <c r="AD104" s="52"/>
      <c r="AE104" s="110" t="s">
        <v>126</v>
      </c>
      <c r="AF104" s="111" t="s">
        <v>127</v>
      </c>
      <c r="AG104" s="43" t="s">
        <v>19</v>
      </c>
      <c r="AH104" s="44" t="s">
        <v>19</v>
      </c>
      <c r="AI104" s="66"/>
      <c r="AJ104" s="35" t="s">
        <v>24</v>
      </c>
      <c r="AK104" s="67" t="s">
        <v>24</v>
      </c>
      <c r="AL104" s="35" t="s">
        <v>24</v>
      </c>
      <c r="AM104" s="35" t="s">
        <v>24</v>
      </c>
      <c r="AN104" s="35" t="s">
        <v>24</v>
      </c>
      <c r="AO104" s="52"/>
      <c r="AP104" s="71" t="s">
        <v>36</v>
      </c>
      <c r="AQ104" s="69" t="s">
        <v>35</v>
      </c>
      <c r="AR104" s="70" t="s">
        <v>37</v>
      </c>
      <c r="AS104" s="52"/>
      <c r="AT104" s="112" t="s">
        <v>20</v>
      </c>
      <c r="AU104" s="64" t="s">
        <v>20</v>
      </c>
      <c r="AV104" s="35"/>
      <c r="AW104" s="35"/>
      <c r="AX104" s="52"/>
      <c r="AY104" s="72">
        <v>1</v>
      </c>
      <c r="AZ104" s="73">
        <v>0</v>
      </c>
      <c r="BA104" s="53" t="s">
        <v>31</v>
      </c>
    </row>
    <row r="105" spans="2:53" ht="16.5" thickBot="1">
      <c r="B105" s="13">
        <v>41355</v>
      </c>
      <c r="C105" s="11" t="s">
        <v>0</v>
      </c>
      <c r="D105" s="15">
        <v>8</v>
      </c>
      <c r="E105" s="2"/>
      <c r="F105" s="7">
        <v>0</v>
      </c>
      <c r="G105" s="7">
        <v>0</v>
      </c>
      <c r="H105" s="7">
        <v>0</v>
      </c>
      <c r="I105" s="7">
        <v>0</v>
      </c>
      <c r="J105" s="7">
        <v>2.5</v>
      </c>
      <c r="K105" s="7">
        <f>SUM(F105:J105)</f>
        <v>2.5</v>
      </c>
      <c r="L105" s="4"/>
      <c r="M105" s="113">
        <v>0</v>
      </c>
      <c r="N105" s="15">
        <v>0</v>
      </c>
      <c r="O105" s="4"/>
      <c r="P105" s="114">
        <f>D105-(M105+N105)</f>
        <v>8</v>
      </c>
      <c r="Q105" s="4"/>
      <c r="R105" s="7" t="s">
        <v>159</v>
      </c>
      <c r="S105" s="115">
        <v>0.33</v>
      </c>
      <c r="T105" s="115">
        <v>0.33200000000000002</v>
      </c>
      <c r="U105" s="115">
        <f>S105+T105</f>
        <v>0.66200000000000003</v>
      </c>
      <c r="V105" s="116">
        <v>90</v>
      </c>
      <c r="W105" s="50">
        <f>P105*V105</f>
        <v>720</v>
      </c>
      <c r="X105" s="4"/>
      <c r="Y105" s="117">
        <v>470</v>
      </c>
      <c r="Z105" s="118">
        <v>470</v>
      </c>
      <c r="AA105" s="118">
        <v>0</v>
      </c>
      <c r="AB105" s="118">
        <v>0</v>
      </c>
      <c r="AC105" s="119">
        <v>470</v>
      </c>
      <c r="AD105" s="120">
        <v>185</v>
      </c>
      <c r="AE105" s="117">
        <v>11</v>
      </c>
      <c r="AF105" s="118">
        <v>11</v>
      </c>
      <c r="AG105" s="118">
        <v>0</v>
      </c>
      <c r="AH105" s="118">
        <v>11</v>
      </c>
      <c r="AI105" s="3"/>
      <c r="AJ105" s="29">
        <f>AC105*U105</f>
        <v>311.14000000000004</v>
      </c>
      <c r="AK105" s="121">
        <v>7.3</v>
      </c>
      <c r="AL105" s="15">
        <v>16.45</v>
      </c>
      <c r="AM105" s="15">
        <v>0</v>
      </c>
      <c r="AN105" s="121">
        <f>AK105+AM105</f>
        <v>7.3</v>
      </c>
      <c r="AO105" s="122"/>
      <c r="AP105" s="124">
        <v>671</v>
      </c>
      <c r="AQ105" s="125">
        <f>AJ105+AK105+AL105+AM105</f>
        <v>334.89000000000004</v>
      </c>
      <c r="AR105" s="125">
        <f>AP105-AQ105</f>
        <v>336.10999999999996</v>
      </c>
      <c r="AS105" s="3"/>
      <c r="AT105" s="29">
        <f>(AC105/W105)*100</f>
        <v>65.277777777777786</v>
      </c>
      <c r="AU105" s="15" t="s">
        <v>134</v>
      </c>
      <c r="AV105" s="50">
        <f>(AK105/(AJ105+AK105))*100</f>
        <v>2.2924255746765478</v>
      </c>
      <c r="AW105" s="15">
        <f>(AN105/AJ105)*100</f>
        <v>2.3462107090055921</v>
      </c>
      <c r="AX105" s="4"/>
      <c r="AY105" s="113" t="s">
        <v>52</v>
      </c>
      <c r="AZ105" s="15" t="s">
        <v>52</v>
      </c>
      <c r="BA105" s="15" t="s">
        <v>52</v>
      </c>
    </row>
    <row r="106" spans="2:53" ht="16.5" thickBot="1">
      <c r="B106" s="14" t="s">
        <v>137</v>
      </c>
      <c r="C106" s="12"/>
      <c r="D106" s="12"/>
      <c r="E106" s="2"/>
      <c r="F106" s="8"/>
      <c r="G106" s="8"/>
      <c r="H106" s="8"/>
      <c r="I106" s="8"/>
      <c r="J106" s="8"/>
      <c r="K106" s="8"/>
      <c r="L106" s="4"/>
      <c r="M106" s="127"/>
      <c r="N106" s="126"/>
      <c r="O106" s="4"/>
      <c r="P106" s="149">
        <f>(D105-(K105))-M105-N105</f>
        <v>5.5</v>
      </c>
      <c r="Q106" s="4"/>
      <c r="R106" s="127"/>
      <c r="S106" s="129"/>
      <c r="T106" s="129"/>
      <c r="U106" s="129"/>
      <c r="V106" s="130"/>
      <c r="W106" s="150">
        <f>P106*V105</f>
        <v>495</v>
      </c>
      <c r="X106" s="131"/>
      <c r="Y106" s="132"/>
      <c r="Z106" s="133"/>
      <c r="AA106" s="133"/>
      <c r="AB106" s="133"/>
      <c r="AC106" s="134"/>
      <c r="AD106" s="135"/>
      <c r="AE106" s="132"/>
      <c r="AF106" s="133"/>
      <c r="AG106" s="133"/>
      <c r="AH106" s="133"/>
      <c r="AI106" s="16"/>
      <c r="AJ106" s="136"/>
      <c r="AK106" s="137"/>
      <c r="AL106" s="130"/>
      <c r="AM106" s="130"/>
      <c r="AN106" s="130"/>
      <c r="AO106" s="131"/>
      <c r="AP106" s="140"/>
      <c r="AQ106" s="137"/>
      <c r="AR106" s="137"/>
      <c r="AS106" s="16"/>
      <c r="AT106" s="151">
        <f>(AC105/W106)*100</f>
        <v>94.949494949494948</v>
      </c>
      <c r="AU106" s="130"/>
      <c r="AV106" s="130"/>
      <c r="AW106" s="130"/>
      <c r="AX106" s="131"/>
      <c r="AY106" s="127"/>
      <c r="AZ106" s="126"/>
      <c r="BA106" s="126"/>
    </row>
    <row r="107" spans="2:53" ht="15.75" thickBot="1"/>
    <row r="108" spans="2:53" ht="16.5" thickBot="1">
      <c r="B108" s="13">
        <v>41355</v>
      </c>
      <c r="C108" s="11" t="s">
        <v>73</v>
      </c>
      <c r="D108" s="15">
        <v>7.5</v>
      </c>
      <c r="E108" s="2"/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f>SUM(F108:J108)</f>
        <v>0</v>
      </c>
      <c r="L108" s="4"/>
      <c r="M108" s="113">
        <v>4.5</v>
      </c>
      <c r="N108" s="15">
        <v>0</v>
      </c>
      <c r="O108" s="4"/>
      <c r="P108" s="114">
        <f>D108-(M108+N108)</f>
        <v>3</v>
      </c>
      <c r="Q108" s="4"/>
      <c r="R108" s="7" t="s">
        <v>159</v>
      </c>
      <c r="S108" s="115">
        <v>0.33</v>
      </c>
      <c r="T108" s="115">
        <v>0.33200000000000002</v>
      </c>
      <c r="U108" s="115">
        <f>S108+T108</f>
        <v>0.66200000000000003</v>
      </c>
      <c r="V108" s="116">
        <v>90</v>
      </c>
      <c r="W108" s="50">
        <f>P108*V108</f>
        <v>270</v>
      </c>
      <c r="X108" s="4"/>
      <c r="Y108" s="117">
        <v>300</v>
      </c>
      <c r="Z108" s="118">
        <v>300</v>
      </c>
      <c r="AA108" s="118">
        <v>0</v>
      </c>
      <c r="AB108" s="118">
        <v>0</v>
      </c>
      <c r="AC108" s="119">
        <v>300</v>
      </c>
      <c r="AD108" s="120">
        <v>185</v>
      </c>
      <c r="AE108" s="117">
        <v>4</v>
      </c>
      <c r="AF108" s="118">
        <v>5</v>
      </c>
      <c r="AG108" s="118">
        <v>0</v>
      </c>
      <c r="AH108" s="118">
        <v>4</v>
      </c>
      <c r="AI108" s="3"/>
      <c r="AJ108" s="29">
        <f>AC108*U108</f>
        <v>198.60000000000002</v>
      </c>
      <c r="AK108" s="121">
        <v>10.5</v>
      </c>
      <c r="AL108" s="15">
        <v>3</v>
      </c>
      <c r="AM108" s="15">
        <v>0</v>
      </c>
      <c r="AN108" s="121">
        <f>AK108+AM108</f>
        <v>10.5</v>
      </c>
      <c r="AO108" s="122"/>
      <c r="AP108" s="124">
        <f>AR105</f>
        <v>336.10999999999996</v>
      </c>
      <c r="AQ108" s="125">
        <f>AJ108+AK108+AL108+AM108</f>
        <v>212.10000000000002</v>
      </c>
      <c r="AR108" s="125">
        <f>AP108-AQ108</f>
        <v>124.00999999999993</v>
      </c>
      <c r="AS108" s="3"/>
      <c r="AT108" s="29">
        <f>(AC108/W108)*100</f>
        <v>111.11111111111111</v>
      </c>
      <c r="AU108" s="15" t="s">
        <v>134</v>
      </c>
      <c r="AV108" s="50">
        <f>(AK108/(AJ108+AK108))*100</f>
        <v>5.0215208034433276</v>
      </c>
      <c r="AW108" s="15">
        <f>(AN108/AJ108)*100</f>
        <v>5.287009063444108</v>
      </c>
      <c r="AX108" s="4"/>
      <c r="AY108" s="113" t="s">
        <v>138</v>
      </c>
      <c r="AZ108" s="15" t="s">
        <v>52</v>
      </c>
      <c r="BA108" s="15" t="s">
        <v>52</v>
      </c>
    </row>
    <row r="109" spans="2:53" ht="16.5" thickBot="1">
      <c r="B109" s="14" t="s">
        <v>190</v>
      </c>
      <c r="C109" s="12"/>
      <c r="D109" s="12"/>
      <c r="E109" s="2"/>
      <c r="F109" s="8"/>
      <c r="G109" s="8"/>
      <c r="H109" s="8"/>
      <c r="I109" s="8"/>
      <c r="J109" s="8"/>
      <c r="K109" s="8"/>
      <c r="L109" s="4"/>
      <c r="M109" s="127"/>
      <c r="N109" s="126"/>
      <c r="O109" s="4"/>
      <c r="P109" s="149">
        <f>(D108-(K108))-M108-N108</f>
        <v>3</v>
      </c>
      <c r="Q109" s="4"/>
      <c r="R109" s="127"/>
      <c r="S109" s="129"/>
      <c r="T109" s="129"/>
      <c r="U109" s="129"/>
      <c r="V109" s="130"/>
      <c r="W109" s="150">
        <f>P109*V108</f>
        <v>270</v>
      </c>
      <c r="X109" s="131"/>
      <c r="Y109" s="132"/>
      <c r="Z109" s="133"/>
      <c r="AA109" s="133"/>
      <c r="AB109" s="133"/>
      <c r="AC109" s="134"/>
      <c r="AD109" s="135"/>
      <c r="AE109" s="132"/>
      <c r="AF109" s="133"/>
      <c r="AG109" s="133"/>
      <c r="AH109" s="133"/>
      <c r="AI109" s="16"/>
      <c r="AJ109" s="136"/>
      <c r="AK109" s="137"/>
      <c r="AL109" s="130"/>
      <c r="AM109" s="130"/>
      <c r="AN109" s="130"/>
      <c r="AO109" s="131"/>
      <c r="AP109" s="140"/>
      <c r="AQ109" s="137"/>
      <c r="AR109" s="137"/>
      <c r="AS109" s="16"/>
      <c r="AT109" s="151">
        <f>(AC108/W109)*100</f>
        <v>111.11111111111111</v>
      </c>
      <c r="AU109" s="130"/>
      <c r="AV109" s="130"/>
      <c r="AW109" s="130"/>
      <c r="AX109" s="131"/>
      <c r="AY109" s="127"/>
      <c r="AZ109" s="126"/>
      <c r="BA109" s="126"/>
    </row>
    <row r="110" spans="2:53" ht="15.75" thickBot="1"/>
    <row r="111" spans="2:53" ht="16.5" thickBot="1">
      <c r="B111" s="13">
        <v>41356</v>
      </c>
      <c r="C111" s="11" t="s">
        <v>0</v>
      </c>
      <c r="D111" s="15">
        <v>8</v>
      </c>
      <c r="E111" s="2"/>
      <c r="F111" s="7">
        <v>0.5</v>
      </c>
      <c r="G111" s="7">
        <v>0.5</v>
      </c>
      <c r="H111" s="7">
        <v>0</v>
      </c>
      <c r="I111" s="7">
        <v>0</v>
      </c>
      <c r="J111" s="7">
        <v>0</v>
      </c>
      <c r="K111" s="7">
        <f>SUM(F111:J111)</f>
        <v>1</v>
      </c>
      <c r="L111" s="4"/>
      <c r="M111" s="113">
        <v>0</v>
      </c>
      <c r="N111" s="15">
        <v>0</v>
      </c>
      <c r="O111" s="4"/>
      <c r="P111" s="114">
        <f>D111-(M111+N111)</f>
        <v>8</v>
      </c>
      <c r="Q111" s="4"/>
      <c r="R111" s="7" t="s">
        <v>159</v>
      </c>
      <c r="S111" s="115">
        <v>0.33</v>
      </c>
      <c r="T111" s="115">
        <v>0.33200000000000002</v>
      </c>
      <c r="U111" s="115">
        <f>S111+T111</f>
        <v>0.66200000000000003</v>
      </c>
      <c r="V111" s="116">
        <v>90</v>
      </c>
      <c r="W111" s="50">
        <f>P111*V111</f>
        <v>720</v>
      </c>
      <c r="X111" s="4"/>
      <c r="Y111" s="117">
        <v>534</v>
      </c>
      <c r="Z111" s="118">
        <v>534</v>
      </c>
      <c r="AA111" s="118">
        <v>0</v>
      </c>
      <c r="AB111" s="118">
        <v>0</v>
      </c>
      <c r="AC111" s="119">
        <v>534</v>
      </c>
      <c r="AD111" s="120">
        <v>185</v>
      </c>
      <c r="AE111" s="117">
        <v>3</v>
      </c>
      <c r="AF111" s="118">
        <v>3</v>
      </c>
      <c r="AG111" s="118">
        <v>0</v>
      </c>
      <c r="AH111" s="118">
        <v>3</v>
      </c>
      <c r="AI111" s="3"/>
      <c r="AJ111" s="29">
        <f>AC111*U111</f>
        <v>353.50800000000004</v>
      </c>
      <c r="AK111" s="121">
        <v>2.1800000000000002</v>
      </c>
      <c r="AL111" s="15">
        <v>12.28</v>
      </c>
      <c r="AM111" s="15">
        <v>0</v>
      </c>
      <c r="AN111" s="121">
        <f>AK111+AM111</f>
        <v>2.1800000000000002</v>
      </c>
      <c r="AO111" s="122"/>
      <c r="AP111" s="124">
        <f>AR108</f>
        <v>124.00999999999993</v>
      </c>
      <c r="AQ111" s="125">
        <f>AJ111+AK111+AL111+AM111</f>
        <v>367.96800000000002</v>
      </c>
      <c r="AR111" s="125">
        <f>AP111-AQ111</f>
        <v>-243.95800000000008</v>
      </c>
      <c r="AS111" s="3"/>
      <c r="AT111" s="29">
        <f>(AC111/W111)*100</f>
        <v>74.166666666666671</v>
      </c>
      <c r="AU111" s="15" t="s">
        <v>134</v>
      </c>
      <c r="AV111" s="50">
        <f>(AK111/(AJ111+AK111))*100</f>
        <v>0.61289669598074714</v>
      </c>
      <c r="AW111" s="15">
        <f>(AN111/AJ111)*100</f>
        <v>0.6166762845536734</v>
      </c>
      <c r="AX111" s="4"/>
      <c r="AY111" s="113" t="s">
        <v>52</v>
      </c>
      <c r="AZ111" s="15" t="s">
        <v>52</v>
      </c>
      <c r="BA111" s="15" t="s">
        <v>52</v>
      </c>
    </row>
    <row r="112" spans="2:53" ht="16.5" thickBot="1">
      <c r="B112" s="14" t="s">
        <v>137</v>
      </c>
      <c r="C112" s="12"/>
      <c r="D112" s="12"/>
      <c r="E112" s="2"/>
      <c r="F112" s="8"/>
      <c r="G112" s="8"/>
      <c r="H112" s="8"/>
      <c r="I112" s="8"/>
      <c r="J112" s="8"/>
      <c r="K112" s="8"/>
      <c r="L112" s="4"/>
      <c r="M112" s="127"/>
      <c r="N112" s="126"/>
      <c r="O112" s="4"/>
      <c r="P112" s="149">
        <f>(D111-(K111))-M111-N111</f>
        <v>7</v>
      </c>
      <c r="Q112" s="4"/>
      <c r="R112" s="127"/>
      <c r="S112" s="129"/>
      <c r="T112" s="129"/>
      <c r="U112" s="129"/>
      <c r="V112" s="130"/>
      <c r="W112" s="150">
        <f>P112*V111</f>
        <v>630</v>
      </c>
      <c r="X112" s="131"/>
      <c r="Y112" s="132"/>
      <c r="Z112" s="133"/>
      <c r="AA112" s="133"/>
      <c r="AB112" s="133"/>
      <c r="AC112" s="134"/>
      <c r="AD112" s="135"/>
      <c r="AE112" s="132"/>
      <c r="AF112" s="133"/>
      <c r="AG112" s="133"/>
      <c r="AH112" s="133"/>
      <c r="AI112" s="16"/>
      <c r="AJ112" s="136"/>
      <c r="AK112" s="137"/>
      <c r="AL112" s="130"/>
      <c r="AM112" s="130"/>
      <c r="AN112" s="130"/>
      <c r="AO112" s="131"/>
      <c r="AP112" s="140"/>
      <c r="AQ112" s="137"/>
      <c r="AR112" s="137"/>
      <c r="AS112" s="16"/>
      <c r="AT112" s="151">
        <f>(AC111/W112)*100</f>
        <v>84.761904761904759</v>
      </c>
      <c r="AU112" s="130"/>
      <c r="AV112" s="130"/>
      <c r="AW112" s="130"/>
      <c r="AX112" s="131"/>
      <c r="AY112" s="127"/>
      <c r="AZ112" s="126"/>
      <c r="BA112" s="126"/>
    </row>
    <row r="113" spans="2:53" ht="15.75" thickBot="1"/>
    <row r="114" spans="2:53" s="267" customFormat="1" ht="16.5" customHeight="1">
      <c r="B114" s="223" t="s">
        <v>32</v>
      </c>
      <c r="C114" s="224" t="s">
        <v>1</v>
      </c>
      <c r="D114" s="225" t="s">
        <v>1</v>
      </c>
      <c r="E114" s="226"/>
      <c r="F114" s="664" t="s">
        <v>12</v>
      </c>
      <c r="G114" s="665"/>
      <c r="H114" s="665"/>
      <c r="I114" s="665"/>
      <c r="J114" s="665"/>
      <c r="K114" s="666"/>
      <c r="L114" s="168"/>
      <c r="M114" s="667" t="s">
        <v>33</v>
      </c>
      <c r="N114" s="668"/>
      <c r="O114" s="168"/>
      <c r="P114" s="168" t="s">
        <v>10</v>
      </c>
      <c r="Q114" s="226"/>
      <c r="R114" s="168" t="s">
        <v>122</v>
      </c>
      <c r="S114" s="664" t="s">
        <v>123</v>
      </c>
      <c r="T114" s="665"/>
      <c r="U114" s="666"/>
      <c r="V114" s="168" t="s">
        <v>29</v>
      </c>
      <c r="W114" s="168" t="s">
        <v>14</v>
      </c>
      <c r="X114" s="226" t="s">
        <v>9</v>
      </c>
      <c r="Y114" s="669" t="s">
        <v>124</v>
      </c>
      <c r="Z114" s="670"/>
      <c r="AA114" s="670"/>
      <c r="AB114" s="671"/>
      <c r="AC114" s="227" t="s">
        <v>14</v>
      </c>
      <c r="AD114" s="266"/>
      <c r="AE114" s="669" t="s">
        <v>41</v>
      </c>
      <c r="AF114" s="670"/>
      <c r="AG114" s="671"/>
      <c r="AH114" s="229" t="s">
        <v>43</v>
      </c>
      <c r="AI114" s="226"/>
      <c r="AJ114" s="230" t="s">
        <v>38</v>
      </c>
      <c r="AK114" s="231"/>
      <c r="AL114" s="226"/>
      <c r="AM114" s="232"/>
      <c r="AN114" s="168" t="s">
        <v>11</v>
      </c>
      <c r="AO114" s="226"/>
      <c r="AP114" s="658" t="s">
        <v>39</v>
      </c>
      <c r="AQ114" s="659"/>
      <c r="AR114" s="660"/>
      <c r="AS114" s="226"/>
      <c r="AT114" s="168" t="s">
        <v>22</v>
      </c>
      <c r="AU114" s="168" t="s">
        <v>22</v>
      </c>
      <c r="AV114" s="168" t="s">
        <v>20</v>
      </c>
      <c r="AW114" s="168" t="s">
        <v>20</v>
      </c>
      <c r="AX114" s="226"/>
      <c r="AY114" s="168" t="s">
        <v>22</v>
      </c>
      <c r="AZ114" s="168" t="s">
        <v>9</v>
      </c>
      <c r="BA114" s="233" t="s">
        <v>9</v>
      </c>
    </row>
    <row r="115" spans="2:53" s="267" customFormat="1" ht="16.5" customHeight="1" thickBot="1">
      <c r="B115" s="234" t="s">
        <v>9</v>
      </c>
      <c r="C115" s="189" t="s">
        <v>9</v>
      </c>
      <c r="D115" s="235" t="s">
        <v>10</v>
      </c>
      <c r="E115" s="236"/>
      <c r="F115" s="237" t="s">
        <v>3</v>
      </c>
      <c r="G115" s="237" t="s">
        <v>4</v>
      </c>
      <c r="H115" s="237" t="s">
        <v>5</v>
      </c>
      <c r="I115" s="237" t="s">
        <v>6</v>
      </c>
      <c r="J115" s="237" t="s">
        <v>8</v>
      </c>
      <c r="K115" s="237" t="s">
        <v>11</v>
      </c>
      <c r="L115" s="189"/>
      <c r="M115" s="238" t="s">
        <v>10</v>
      </c>
      <c r="N115" s="239" t="s">
        <v>116</v>
      </c>
      <c r="O115" s="189"/>
      <c r="P115" s="189" t="s">
        <v>2</v>
      </c>
      <c r="Q115" s="236"/>
      <c r="R115" s="189" t="s">
        <v>125</v>
      </c>
      <c r="S115" s="240" t="s">
        <v>126</v>
      </c>
      <c r="T115" s="189" t="s">
        <v>127</v>
      </c>
      <c r="U115" s="189" t="s">
        <v>34</v>
      </c>
      <c r="V115" s="189" t="s">
        <v>46</v>
      </c>
      <c r="W115" s="189" t="s">
        <v>16</v>
      </c>
      <c r="X115" s="236" t="s">
        <v>9</v>
      </c>
      <c r="Y115" s="661" t="s">
        <v>128</v>
      </c>
      <c r="Z115" s="662"/>
      <c r="AA115" s="662"/>
      <c r="AB115" s="663"/>
      <c r="AC115" s="238" t="s">
        <v>11</v>
      </c>
      <c r="AD115" s="265"/>
      <c r="AE115" s="661" t="s">
        <v>42</v>
      </c>
      <c r="AF115" s="662"/>
      <c r="AG115" s="663"/>
      <c r="AH115" s="183" t="s">
        <v>129</v>
      </c>
      <c r="AI115" s="236"/>
      <c r="AJ115" s="242" t="s">
        <v>23</v>
      </c>
      <c r="AK115" s="243" t="s">
        <v>18</v>
      </c>
      <c r="AL115" s="242" t="s">
        <v>25</v>
      </c>
      <c r="AM115" s="242" t="s">
        <v>26</v>
      </c>
      <c r="AN115" s="189" t="s">
        <v>30</v>
      </c>
      <c r="AO115" s="236"/>
      <c r="AP115" s="244" t="s">
        <v>130</v>
      </c>
      <c r="AQ115" s="236" t="s">
        <v>174</v>
      </c>
      <c r="AR115" s="240"/>
      <c r="AS115" s="236"/>
      <c r="AT115" s="189" t="s">
        <v>14</v>
      </c>
      <c r="AU115" s="189" t="s">
        <v>14</v>
      </c>
      <c r="AV115" s="189" t="s">
        <v>27</v>
      </c>
      <c r="AW115" s="189" t="s">
        <v>28</v>
      </c>
      <c r="AX115" s="236"/>
      <c r="AY115" s="189" t="s">
        <v>14</v>
      </c>
      <c r="AZ115" s="189" t="s">
        <v>27</v>
      </c>
      <c r="BA115" s="235" t="s">
        <v>28</v>
      </c>
    </row>
    <row r="116" spans="2:53" s="267" customFormat="1" ht="15.75" thickBot="1">
      <c r="B116" s="245"/>
      <c r="C116" s="213"/>
      <c r="D116" s="246" t="s">
        <v>9</v>
      </c>
      <c r="E116" s="247"/>
      <c r="F116" s="248"/>
      <c r="G116" s="248"/>
      <c r="H116" s="248"/>
      <c r="I116" s="248" t="s">
        <v>7</v>
      </c>
      <c r="J116" s="248"/>
      <c r="K116" s="248"/>
      <c r="L116" s="213"/>
      <c r="M116" s="249" t="s">
        <v>15</v>
      </c>
      <c r="N116" s="248" t="s">
        <v>132</v>
      </c>
      <c r="O116" s="213"/>
      <c r="P116" s="213" t="s">
        <v>9</v>
      </c>
      <c r="Q116" s="247"/>
      <c r="R116" s="213"/>
      <c r="S116" s="250"/>
      <c r="T116" s="213"/>
      <c r="U116" s="213"/>
      <c r="V116" s="213" t="s">
        <v>13</v>
      </c>
      <c r="W116" s="213" t="s">
        <v>17</v>
      </c>
      <c r="X116" s="247"/>
      <c r="Y116" s="251" t="s">
        <v>126</v>
      </c>
      <c r="Z116" s="251" t="s">
        <v>127</v>
      </c>
      <c r="AA116" s="201" t="s">
        <v>133</v>
      </c>
      <c r="AB116" s="252" t="s">
        <v>19</v>
      </c>
      <c r="AC116" s="250"/>
      <c r="AD116" s="247"/>
      <c r="AE116" s="253" t="s">
        <v>126</v>
      </c>
      <c r="AF116" s="254" t="s">
        <v>127</v>
      </c>
      <c r="AG116" s="255" t="s">
        <v>19</v>
      </c>
      <c r="AH116" s="256" t="s">
        <v>19</v>
      </c>
      <c r="AI116" s="247"/>
      <c r="AJ116" s="213" t="s">
        <v>24</v>
      </c>
      <c r="AK116" s="257" t="s">
        <v>24</v>
      </c>
      <c r="AL116" s="213" t="s">
        <v>24</v>
      </c>
      <c r="AM116" s="213" t="s">
        <v>24</v>
      </c>
      <c r="AN116" s="213" t="s">
        <v>24</v>
      </c>
      <c r="AO116" s="247"/>
      <c r="AP116" s="258" t="s">
        <v>36</v>
      </c>
      <c r="AQ116" s="259" t="s">
        <v>35</v>
      </c>
      <c r="AR116" s="251" t="s">
        <v>37</v>
      </c>
      <c r="AS116" s="247"/>
      <c r="AT116" s="213" t="s">
        <v>20</v>
      </c>
      <c r="AU116" s="213" t="s">
        <v>20</v>
      </c>
      <c r="AV116" s="213"/>
      <c r="AW116" s="213"/>
      <c r="AX116" s="247"/>
      <c r="AY116" s="260">
        <v>1</v>
      </c>
      <c r="AZ116" s="261">
        <v>0</v>
      </c>
      <c r="BA116" s="246" t="s">
        <v>31</v>
      </c>
    </row>
    <row r="117" spans="2:53">
      <c r="F117">
        <f t="shared" ref="F117:K117" si="0">F11+F14+F20+F23+F29+F32+F38+F41+F44+F47+F54+F57+F63+F66+F72+F75+F78+F81+F87+F90+F96+F99+F105+F108+F111</f>
        <v>4.71</v>
      </c>
      <c r="G117">
        <f t="shared" si="0"/>
        <v>0.83000000000000007</v>
      </c>
      <c r="H117">
        <f t="shared" si="0"/>
        <v>0.5</v>
      </c>
      <c r="I117">
        <f t="shared" si="0"/>
        <v>10.66</v>
      </c>
      <c r="J117">
        <f t="shared" si="0"/>
        <v>2.5</v>
      </c>
      <c r="K117">
        <f t="shared" si="0"/>
        <v>19.200000000000003</v>
      </c>
      <c r="M117">
        <f>M11+M14+M20+M23+M29+M32+M38+M41+M44+M47+M54+M57+M63+M66+M72+M75+M78+M81+M87+M90+M96+M99+M105+M108+M111</f>
        <v>40.5</v>
      </c>
      <c r="N117">
        <f>N11+N14+N20+N23+N29+N32+N38+N41+N44+N47+N54+N57+N63+N66+N72+N75+N78+N81+N87+N90+N96+N99+N105+N108+N111</f>
        <v>8</v>
      </c>
      <c r="P117">
        <f>P12+P15+P21+P24+P30+P33+P39+P42+P45+P48+P55+P58+P64+P67+P73+P76+P79+P82+P88+P91+P97+P100+P106+P109+P112</f>
        <v>128.30000000000001</v>
      </c>
      <c r="S117">
        <f>S11+S14+S20+S23+S29+S32+S38+S41+S44+S47+S54+S57+S63+S66+S72+S75+S78+S81+S87+S90+S96+S99+S105+S108+S111</f>
        <v>6.8550000000000004</v>
      </c>
      <c r="T117">
        <f>T11+T14+T20+T23+T29+T32+T38+T41+T44+T47+T54+T57+T63+T66+T72+T75+T78+T81+T87+T90+T96+T99+T105+T108+T111</f>
        <v>22.978000000000002</v>
      </c>
      <c r="U117">
        <f>U11+U14+U20+U23+U29+U32+U38+U41+U44+U47+U54+U57+U63+U66+U72+U75+U78+U81+U87+U90+U96+U99+U105+U108+U111</f>
        <v>29.832999999999995</v>
      </c>
      <c r="V117">
        <f>V11+V14+V20+V23+V29+V32+V38+V41+V44+V47+V54+V57+V63+V66+V72+V75+V78+V81+V87+V90+V96+V99+V105+V108+V111</f>
        <v>2010</v>
      </c>
      <c r="W117">
        <f>W12+W15+W21+W24+W30+W33+W39+W42+W45+W48+W55+W58+W64+W67+W73+W76+W79+W82+W88+W91+W97+W100+W106+W109+W112</f>
        <v>9897</v>
      </c>
      <c r="Y117">
        <f>Y11+Y14+Y20+Y23+Y29+Y32+Y38+Y41+Y44+Y47+Y54+Y57+Y63+Y66+Y72+Y75+Y78+Y81+Y87+Y90+Y96+Y99+Y105+Y108+Y111</f>
        <v>7828</v>
      </c>
      <c r="Z117">
        <f>Z11+Z14+Z20+Z23+Z29+Z32+Z38+Z41+Z44+Z47+Z54+Z57+Z63+Z66+Z72+Z75+Z78+Z81+Z87+Z90+Z96+Z99+Z105+Z108+Z111</f>
        <v>7828</v>
      </c>
      <c r="AA117">
        <f>AA11+AA14+AA20+AA23+AA29+AA32+AA38+AA41+AA44+AA47+AA54+AA57+AA63+AA66+AA72+AA75+AA78+AA81+AA87+AA90+AA96+AA99+AA105+AA108+AA111</f>
        <v>0</v>
      </c>
      <c r="AB117">
        <f>AB11+AB14+AB20+AB23+AB29+AB32+AB38+AB41+AB44+AB47+AB54+AB57+AB63+AB66+AB72+AB75+AB78+AB81+AB87+AB90+AB96+AB99+AB105+AB108+AB111</f>
        <v>0</v>
      </c>
      <c r="AE117">
        <f>AE11+AE14+AE20+AE23+AE29+AE32+AE38+AE41+AE44+AE47+AE54+AE57+AE63+AE66+AE72+AE75+AE78+AE81+AE87+AE90+AE96+AE99+AE105+AE108+AE111</f>
        <v>645</v>
      </c>
      <c r="AF117">
        <f>AF11+AF14+AF20+AF23+AF29+AF32+AF38+AF41+AF44+AF47+AF54+AF57+AF63+AF66+AF72+AF75+AF78+AF81+AF87+AF90+AF96+AF99+AF105+AF108+AF111</f>
        <v>642</v>
      </c>
      <c r="AG117">
        <f>AG11+AG14+AG20+AG23+AG29+AG32+AG38+AG41+AG44+AG47+AG54+AG57+AG63+AG66+AG72+AG75+AG78+AG81+AG87+AG90+AG96+AG99+AG105+AG108+AG111</f>
        <v>0</v>
      </c>
      <c r="AH117">
        <f>AH11+AH14+AH20+AH23+AH29+AH32+AH38+AH41+AH44+AH47+AH54+AH57+AH63+AH66+AH72+AH75+AH78+AH81+AH87+AH90+AH96+AH99+AH105+AH108+AH111</f>
        <v>645</v>
      </c>
      <c r="AJ117">
        <f>AJ11+AJ14+AJ20+AJ23+AJ29+AJ32+AJ38+AJ41+AJ44+AJ47+AJ54+AJ57+AJ63+AJ66+AJ72+AJ75+AJ78+AJ81+AJ87+AJ90+AJ96+AJ99+AJ105+AJ108+AJ111</f>
        <v>6764.2830000000022</v>
      </c>
      <c r="AK117">
        <f>AK11+AK14+AK20+AK23+AK29+AK32+AK38+AK41+AK44+AK47+AK54+AK57+AK63+AK66+AK72+AK75+AK78+AK81+AK87+AK90+AK96+AK99+AK105+AK108+AK111</f>
        <v>424.02000000000004</v>
      </c>
      <c r="AL117">
        <f>AL11+AL14+AL20+AL23+AL29+AL32+AL38+AL41+AL44+AL47+AL54+AL57+AL63+AL66+AL72+AL75+AL78+AL81+AL87+AL90+AL96+AL99+AL105+AL108+AL111</f>
        <v>237.45000000000002</v>
      </c>
      <c r="AM117">
        <f>AM11+AM14+AM20+AM23+AM29+AM32+AM38+AM41+AM44+AM47+AM54+AM57+AM63+AM66+AM72+AM75+AM78+AM81+AM87+AM90+AM96+AM99+AM105+AM108+AM111</f>
        <v>2.25</v>
      </c>
      <c r="AN117">
        <f>AN11+AN14+AN20+AN23+AN29+AN32+AN38+AN41+AN44+AN47+AN54+AN57+AN63+AN66+AN72+AN75+AN78+AN81+AN87+AN90+AN96+AN99+AN105+AN108+AN111</f>
        <v>426.27000000000004</v>
      </c>
    </row>
  </sheetData>
  <mergeCells count="90">
    <mergeCell ref="Y115:AB115"/>
    <mergeCell ref="AE115:AG115"/>
    <mergeCell ref="AP102:AR102"/>
    <mergeCell ref="Y103:AB103"/>
    <mergeCell ref="AE103:AG103"/>
    <mergeCell ref="AP114:AR114"/>
    <mergeCell ref="F114:K114"/>
    <mergeCell ref="M114:N114"/>
    <mergeCell ref="S114:U114"/>
    <mergeCell ref="Y114:AB114"/>
    <mergeCell ref="AE114:AG114"/>
    <mergeCell ref="Y94:AB94"/>
    <mergeCell ref="AE94:AG94"/>
    <mergeCell ref="F102:K102"/>
    <mergeCell ref="M102:N102"/>
    <mergeCell ref="S102:U102"/>
    <mergeCell ref="Y102:AB102"/>
    <mergeCell ref="AE102:AG102"/>
    <mergeCell ref="AP84:AR84"/>
    <mergeCell ref="Y85:AB85"/>
    <mergeCell ref="AE85:AG85"/>
    <mergeCell ref="F93:K93"/>
    <mergeCell ref="M93:N93"/>
    <mergeCell ref="S93:U93"/>
    <mergeCell ref="Y93:AB93"/>
    <mergeCell ref="AE93:AG93"/>
    <mergeCell ref="AP93:AR93"/>
    <mergeCell ref="F84:K84"/>
    <mergeCell ref="M84:N84"/>
    <mergeCell ref="S84:U84"/>
    <mergeCell ref="Y84:AB84"/>
    <mergeCell ref="AE84:AG84"/>
    <mergeCell ref="AP69:AR69"/>
    <mergeCell ref="Y70:AB70"/>
    <mergeCell ref="AE70:AG70"/>
    <mergeCell ref="F69:K69"/>
    <mergeCell ref="M69:N69"/>
    <mergeCell ref="S69:U69"/>
    <mergeCell ref="Y69:AB69"/>
    <mergeCell ref="AE69:AG69"/>
    <mergeCell ref="AP51:AR51"/>
    <mergeCell ref="Y52:AB52"/>
    <mergeCell ref="AE52:AG52"/>
    <mergeCell ref="F51:K51"/>
    <mergeCell ref="M51:N51"/>
    <mergeCell ref="S51:U51"/>
    <mergeCell ref="Y51:AB51"/>
    <mergeCell ref="AE51:AG51"/>
    <mergeCell ref="AP35:AR35"/>
    <mergeCell ref="Y36:AB36"/>
    <mergeCell ref="AE36:AG36"/>
    <mergeCell ref="F35:K35"/>
    <mergeCell ref="M35:N35"/>
    <mergeCell ref="S35:U35"/>
    <mergeCell ref="Y35:AB35"/>
    <mergeCell ref="AE35:AG35"/>
    <mergeCell ref="Y27:AB27"/>
    <mergeCell ref="AE27:AG27"/>
    <mergeCell ref="I2:AE2"/>
    <mergeCell ref="AY6:BA6"/>
    <mergeCell ref="F26:K26"/>
    <mergeCell ref="M26:N26"/>
    <mergeCell ref="S26:U26"/>
    <mergeCell ref="Y26:AB26"/>
    <mergeCell ref="AE26:AG26"/>
    <mergeCell ref="AP26:AR26"/>
    <mergeCell ref="AP17:AR17"/>
    <mergeCell ref="Y18:AB18"/>
    <mergeCell ref="Y9:AB9"/>
    <mergeCell ref="AE9:AG9"/>
    <mergeCell ref="F8:K8"/>
    <mergeCell ref="M8:N8"/>
    <mergeCell ref="S8:U8"/>
    <mergeCell ref="Y8:AB8"/>
    <mergeCell ref="AE8:AG8"/>
    <mergeCell ref="AP8:AR8"/>
    <mergeCell ref="AE18:AG18"/>
    <mergeCell ref="F17:K17"/>
    <mergeCell ref="M17:N17"/>
    <mergeCell ref="S17:U17"/>
    <mergeCell ref="Y17:AB17"/>
    <mergeCell ref="AE17:AG17"/>
    <mergeCell ref="AP60:AR60"/>
    <mergeCell ref="Y61:AB61"/>
    <mergeCell ref="AE61:AG61"/>
    <mergeCell ref="F60:K60"/>
    <mergeCell ref="M60:N60"/>
    <mergeCell ref="S60:U60"/>
    <mergeCell ref="Y60:AB60"/>
    <mergeCell ref="AE60:AG60"/>
  </mergeCells>
  <conditionalFormatting sqref="AY111:BA112 AY11:BA12 AY20:BA21 AY23:BA24 AY14:BA15 AY29:BA30 AY32:BA33 AY38:BA39 AY41:BA42 AY44:BA45 AY47:BA48 AY54:BA55 AY57:BA58 AY63:BA64 AY66:BA67 AY72:BA73 AY75:BA76 AY78:BA79 AY81:BA82 AY87:BA88 AY90:BA91 AY96:BA97 AY99:BA100 AY105:BA106 AY108:BA109">
    <cfRule type="containsText" dxfId="381" priority="99" operator="containsText" text="Si">
      <formula>NOT(ISERROR(SEARCH("Si",AY11)))</formula>
    </cfRule>
    <cfRule type="containsText" dxfId="380" priority="100" operator="containsText" text="No">
      <formula>NOT(ISERROR(SEARCH("No",AY11)))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BA49"/>
  <sheetViews>
    <sheetView view="pageBreakPreview" topLeftCell="A25" zoomScale="91" zoomScaleSheetLayoutView="91" workbookViewId="0">
      <selection activeCell="P36" sqref="P36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45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45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7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8.14062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617" t="s">
        <v>40</v>
      </c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</row>
    <row r="5" spans="2:53" ht="26.25" customHeight="1">
      <c r="B5" s="90" t="s">
        <v>76</v>
      </c>
      <c r="C5" s="90"/>
      <c r="D5" s="90"/>
      <c r="E5" s="91"/>
      <c r="F5" s="90"/>
      <c r="G5" s="91"/>
      <c r="H5" s="91"/>
      <c r="I5" s="90" t="s">
        <v>111</v>
      </c>
    </row>
    <row r="6" spans="2:53" ht="15.75" thickBot="1">
      <c r="AY6" s="621" t="s">
        <v>44</v>
      </c>
      <c r="AZ6" s="622"/>
      <c r="BA6" s="623"/>
    </row>
    <row r="7" spans="2:53" ht="15.75" thickBot="1"/>
    <row r="8" spans="2:53" ht="16.5" customHeight="1">
      <c r="B8" s="29" t="s">
        <v>32</v>
      </c>
      <c r="C8" s="30" t="s">
        <v>1</v>
      </c>
      <c r="D8" s="31" t="s">
        <v>1</v>
      </c>
      <c r="E8" s="54"/>
      <c r="F8" s="609" t="s">
        <v>12</v>
      </c>
      <c r="G8" s="610"/>
      <c r="H8" s="610"/>
      <c r="I8" s="610"/>
      <c r="J8" s="610"/>
      <c r="K8" s="611"/>
      <c r="L8" s="15"/>
      <c r="M8" s="612" t="s">
        <v>33</v>
      </c>
      <c r="N8" s="613"/>
      <c r="O8" s="15"/>
      <c r="P8" s="50" t="s">
        <v>10</v>
      </c>
      <c r="Q8" s="54"/>
      <c r="R8" s="50" t="s">
        <v>122</v>
      </c>
      <c r="S8" s="609" t="s">
        <v>123</v>
      </c>
      <c r="T8" s="610"/>
      <c r="U8" s="611"/>
      <c r="V8" s="50" t="s">
        <v>29</v>
      </c>
      <c r="W8" s="55" t="s">
        <v>14</v>
      </c>
      <c r="X8" s="54" t="s">
        <v>9</v>
      </c>
      <c r="Y8" s="629" t="s">
        <v>124</v>
      </c>
      <c r="Z8" s="630"/>
      <c r="AA8" s="630"/>
      <c r="AB8" s="636"/>
      <c r="AC8" s="100" t="s">
        <v>14</v>
      </c>
      <c r="AD8" s="56"/>
      <c r="AE8" s="631" t="s">
        <v>41</v>
      </c>
      <c r="AF8" s="632"/>
      <c r="AG8" s="637"/>
      <c r="AH8" s="101" t="s">
        <v>43</v>
      </c>
      <c r="AI8" s="54"/>
      <c r="AJ8" s="57" t="s">
        <v>38</v>
      </c>
      <c r="AK8" s="58"/>
      <c r="AL8" s="59"/>
      <c r="AM8" s="60"/>
      <c r="AN8" s="50" t="s">
        <v>11</v>
      </c>
      <c r="AO8" s="54"/>
      <c r="AP8" s="614" t="s">
        <v>39</v>
      </c>
      <c r="AQ8" s="615"/>
      <c r="AR8" s="616"/>
      <c r="AS8" s="54"/>
      <c r="AT8" s="102" t="s">
        <v>22</v>
      </c>
      <c r="AU8" s="55" t="s">
        <v>22</v>
      </c>
      <c r="AV8" s="50" t="s">
        <v>20</v>
      </c>
      <c r="AW8" s="50" t="s">
        <v>20</v>
      </c>
      <c r="AX8" s="54"/>
      <c r="AY8" s="15" t="s">
        <v>22</v>
      </c>
      <c r="AZ8" s="15" t="s">
        <v>9</v>
      </c>
      <c r="BA8" s="61" t="s">
        <v>9</v>
      </c>
    </row>
    <row r="9" spans="2:53" ht="16.5" customHeight="1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116</v>
      </c>
      <c r="O9" s="1"/>
      <c r="P9" s="25" t="s">
        <v>2</v>
      </c>
      <c r="Q9" s="3"/>
      <c r="R9" s="25" t="s">
        <v>125</v>
      </c>
      <c r="S9" s="28" t="s">
        <v>126</v>
      </c>
      <c r="T9" s="25" t="s">
        <v>127</v>
      </c>
      <c r="U9" s="25" t="s">
        <v>34</v>
      </c>
      <c r="V9" s="25" t="s">
        <v>46</v>
      </c>
      <c r="W9" s="41" t="s">
        <v>16</v>
      </c>
      <c r="X9" s="3" t="s">
        <v>9</v>
      </c>
      <c r="Y9" s="633" t="s">
        <v>128</v>
      </c>
      <c r="Z9" s="626"/>
      <c r="AA9" s="626"/>
      <c r="AB9" s="634"/>
      <c r="AC9" s="103" t="s">
        <v>11</v>
      </c>
      <c r="AD9" s="6"/>
      <c r="AE9" s="627" t="s">
        <v>42</v>
      </c>
      <c r="AF9" s="628"/>
      <c r="AG9" s="635"/>
      <c r="AH9" s="104" t="s">
        <v>129</v>
      </c>
      <c r="AI9" s="3"/>
      <c r="AJ9" s="24" t="s">
        <v>23</v>
      </c>
      <c r="AK9" s="46" t="s">
        <v>18</v>
      </c>
      <c r="AL9" s="24" t="s">
        <v>25</v>
      </c>
      <c r="AM9" s="24" t="s">
        <v>26</v>
      </c>
      <c r="AN9" s="25" t="s">
        <v>30</v>
      </c>
      <c r="AO9" s="16"/>
      <c r="AP9" s="26" t="s">
        <v>130</v>
      </c>
      <c r="AQ9" s="105" t="s">
        <v>191</v>
      </c>
      <c r="AR9" s="28"/>
      <c r="AS9" s="3"/>
      <c r="AT9" s="106" t="s">
        <v>14</v>
      </c>
      <c r="AU9" s="41" t="s">
        <v>14</v>
      </c>
      <c r="AV9" s="25" t="s">
        <v>27</v>
      </c>
      <c r="AW9" s="25" t="s">
        <v>28</v>
      </c>
      <c r="AX9" s="3"/>
      <c r="AY9" s="2" t="s">
        <v>14</v>
      </c>
      <c r="AZ9" s="2" t="s">
        <v>27</v>
      </c>
      <c r="BA9" s="62" t="s">
        <v>28</v>
      </c>
    </row>
    <row r="10" spans="2:53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 t="s">
        <v>132</v>
      </c>
      <c r="O10" s="12"/>
      <c r="P10" s="35" t="s">
        <v>9</v>
      </c>
      <c r="Q10" s="52"/>
      <c r="R10" s="35"/>
      <c r="S10" s="107"/>
      <c r="T10" s="35"/>
      <c r="U10" s="35"/>
      <c r="V10" s="35" t="s">
        <v>13</v>
      </c>
      <c r="W10" s="64" t="s">
        <v>17</v>
      </c>
      <c r="X10" s="52"/>
      <c r="Y10" s="108" t="s">
        <v>126</v>
      </c>
      <c r="Z10" s="108" t="s">
        <v>127</v>
      </c>
      <c r="AA10" s="109" t="s">
        <v>133</v>
      </c>
      <c r="AB10" s="42" t="s">
        <v>19</v>
      </c>
      <c r="AC10" s="65"/>
      <c r="AD10" s="52"/>
      <c r="AE10" s="110" t="s">
        <v>126</v>
      </c>
      <c r="AF10" s="111" t="s">
        <v>127</v>
      </c>
      <c r="AG10" s="43" t="s">
        <v>19</v>
      </c>
      <c r="AH10" s="44" t="s">
        <v>19</v>
      </c>
      <c r="AI10" s="66"/>
      <c r="AJ10" s="35" t="s">
        <v>24</v>
      </c>
      <c r="AK10" s="67" t="s">
        <v>24</v>
      </c>
      <c r="AL10" s="35" t="s">
        <v>24</v>
      </c>
      <c r="AM10" s="35" t="s">
        <v>24</v>
      </c>
      <c r="AN10" s="35" t="s">
        <v>24</v>
      </c>
      <c r="AO10" s="52"/>
      <c r="AP10" s="71" t="s">
        <v>36</v>
      </c>
      <c r="AQ10" s="69" t="s">
        <v>35</v>
      </c>
      <c r="AR10" s="70" t="s">
        <v>37</v>
      </c>
      <c r="AS10" s="52"/>
      <c r="AT10" s="112" t="s">
        <v>20</v>
      </c>
      <c r="AU10" s="64" t="s">
        <v>20</v>
      </c>
      <c r="AV10" s="35"/>
      <c r="AW10" s="35"/>
      <c r="AX10" s="52"/>
      <c r="AY10" s="72">
        <v>1</v>
      </c>
      <c r="AZ10" s="73">
        <v>0</v>
      </c>
      <c r="BA10" s="53" t="s">
        <v>31</v>
      </c>
    </row>
    <row r="11" spans="2:53" ht="16.5" thickBot="1">
      <c r="B11" s="13">
        <v>41365</v>
      </c>
      <c r="C11" s="11" t="s">
        <v>0</v>
      </c>
      <c r="D11" s="15">
        <v>8</v>
      </c>
      <c r="E11" s="2"/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3</v>
      </c>
      <c r="L11" s="4"/>
      <c r="M11" s="113">
        <v>0</v>
      </c>
      <c r="N11" s="15">
        <v>0</v>
      </c>
      <c r="O11" s="4"/>
      <c r="P11" s="114">
        <f>D11-(M11+N11)</f>
        <v>8</v>
      </c>
      <c r="Q11" s="4"/>
      <c r="R11" s="7" t="s">
        <v>159</v>
      </c>
      <c r="S11" s="115">
        <v>0.33700000000000002</v>
      </c>
      <c r="T11" s="115">
        <v>0.39</v>
      </c>
      <c r="U11" s="115">
        <f>S11+T11</f>
        <v>0.72700000000000009</v>
      </c>
      <c r="V11" s="116">
        <v>90</v>
      </c>
      <c r="W11" s="50">
        <f>P11*V11</f>
        <v>720</v>
      </c>
      <c r="X11" s="4"/>
      <c r="Y11" s="117">
        <v>300</v>
      </c>
      <c r="Z11" s="118">
        <v>300</v>
      </c>
      <c r="AA11" s="118">
        <v>0</v>
      </c>
      <c r="AB11" s="118">
        <v>0</v>
      </c>
      <c r="AC11" s="119">
        <v>300</v>
      </c>
      <c r="AD11" s="120">
        <v>185</v>
      </c>
      <c r="AE11" s="117">
        <v>0</v>
      </c>
      <c r="AF11" s="118">
        <v>0</v>
      </c>
      <c r="AG11" s="118">
        <v>0</v>
      </c>
      <c r="AH11" s="118">
        <v>0</v>
      </c>
      <c r="AI11" s="3"/>
      <c r="AJ11" s="29">
        <f>AC11*U11</f>
        <v>218.10000000000002</v>
      </c>
      <c r="AK11" s="121">
        <v>0</v>
      </c>
      <c r="AL11" s="15">
        <v>10.5</v>
      </c>
      <c r="AM11" s="15">
        <v>0</v>
      </c>
      <c r="AN11" s="121">
        <f>AK11+AM11</f>
        <v>0</v>
      </c>
      <c r="AO11" s="122"/>
      <c r="AP11" s="124">
        <v>668</v>
      </c>
      <c r="AQ11" s="125">
        <f>AJ11+AK11+AL11+AM11</f>
        <v>228.60000000000002</v>
      </c>
      <c r="AR11" s="125">
        <f>AP11-AQ11</f>
        <v>439.4</v>
      </c>
      <c r="AS11" s="3"/>
      <c r="AT11" s="29">
        <f>(AC11/W11)*100</f>
        <v>41.666666666666671</v>
      </c>
      <c r="AU11" s="15" t="s">
        <v>134</v>
      </c>
      <c r="AV11" s="50">
        <f>(AK11/(AJ11+AK11))*100</f>
        <v>0</v>
      </c>
      <c r="AW11" s="15">
        <f>(AN11/AJ11)*100</f>
        <v>0</v>
      </c>
      <c r="AX11" s="4"/>
      <c r="AY11" s="113" t="s">
        <v>52</v>
      </c>
      <c r="AZ11" s="15" t="s">
        <v>52</v>
      </c>
      <c r="BA11" s="15" t="s">
        <v>52</v>
      </c>
    </row>
    <row r="12" spans="2:53" ht="16.5" thickBot="1">
      <c r="B12" s="14" t="s">
        <v>86</v>
      </c>
      <c r="C12" s="12"/>
      <c r="D12" s="12"/>
      <c r="E12" s="2"/>
      <c r="F12" s="8"/>
      <c r="G12" s="8"/>
      <c r="H12" s="8"/>
      <c r="I12" s="8"/>
      <c r="J12" s="8"/>
      <c r="K12" s="8"/>
      <c r="L12" s="4"/>
      <c r="M12" s="127"/>
      <c r="N12" s="126"/>
      <c r="O12" s="4"/>
      <c r="P12" s="149">
        <f>(D11-(K11))-M11-N11</f>
        <v>5</v>
      </c>
      <c r="Q12" s="4"/>
      <c r="R12" s="127"/>
      <c r="S12" s="129"/>
      <c r="T12" s="129"/>
      <c r="U12" s="129"/>
      <c r="V12" s="130"/>
      <c r="W12" s="150">
        <f>P12*V11</f>
        <v>450</v>
      </c>
      <c r="X12" s="131"/>
      <c r="Y12" s="132"/>
      <c r="Z12" s="133"/>
      <c r="AA12" s="133"/>
      <c r="AB12" s="133"/>
      <c r="AC12" s="134"/>
      <c r="AD12" s="135"/>
      <c r="AE12" s="132"/>
      <c r="AF12" s="133"/>
      <c r="AG12" s="133"/>
      <c r="AH12" s="133"/>
      <c r="AI12" s="16"/>
      <c r="AJ12" s="136"/>
      <c r="AK12" s="137"/>
      <c r="AL12" s="130"/>
      <c r="AM12" s="130"/>
      <c r="AN12" s="130"/>
      <c r="AO12" s="131"/>
      <c r="AP12" s="140"/>
      <c r="AQ12" s="137"/>
      <c r="AR12" s="137"/>
      <c r="AS12" s="16"/>
      <c r="AT12" s="151">
        <f>(AC11/W12)*100</f>
        <v>66.666666666666657</v>
      </c>
      <c r="AU12" s="130"/>
      <c r="AV12" s="130"/>
      <c r="AW12" s="130"/>
      <c r="AX12" s="131"/>
      <c r="AY12" s="127"/>
      <c r="AZ12" s="126"/>
      <c r="BA12" s="126"/>
    </row>
    <row r="13" spans="2:53" ht="15.75" thickBot="1"/>
    <row r="14" spans="2:53" ht="16.5" thickBot="1">
      <c r="B14" s="13">
        <v>41365</v>
      </c>
      <c r="C14" s="11" t="s">
        <v>73</v>
      </c>
      <c r="D14" s="15">
        <v>7.5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4"/>
      <c r="M14" s="113">
        <v>4.5</v>
      </c>
      <c r="N14" s="15">
        <v>0</v>
      </c>
      <c r="O14" s="4"/>
      <c r="P14" s="114">
        <f>D14-(M14+N14)</f>
        <v>3</v>
      </c>
      <c r="Q14" s="4"/>
      <c r="R14" s="7" t="s">
        <v>159</v>
      </c>
      <c r="S14" s="115">
        <v>0.33</v>
      </c>
      <c r="T14" s="115">
        <v>0.33200000000000002</v>
      </c>
      <c r="U14" s="115">
        <f>S14+T14</f>
        <v>0.66200000000000003</v>
      </c>
      <c r="V14" s="116">
        <v>90</v>
      </c>
      <c r="W14" s="50">
        <f>P14*V14</f>
        <v>270</v>
      </c>
      <c r="X14" s="4"/>
      <c r="Y14" s="117">
        <v>290</v>
      </c>
      <c r="Z14" s="118">
        <v>290</v>
      </c>
      <c r="AA14" s="118">
        <v>0</v>
      </c>
      <c r="AB14" s="118">
        <v>0</v>
      </c>
      <c r="AC14" s="119">
        <v>290</v>
      </c>
      <c r="AD14" s="120">
        <v>185</v>
      </c>
      <c r="AE14" s="117">
        <v>5</v>
      </c>
      <c r="AF14" s="118">
        <v>5</v>
      </c>
      <c r="AG14" s="118">
        <v>0</v>
      </c>
      <c r="AH14" s="118">
        <v>5</v>
      </c>
      <c r="AI14" s="3"/>
      <c r="AJ14" s="29">
        <f>AC14*U14</f>
        <v>191.98000000000002</v>
      </c>
      <c r="AK14" s="121">
        <v>3.33</v>
      </c>
      <c r="AL14" s="15">
        <v>29.4</v>
      </c>
      <c r="AM14" s="15">
        <v>0</v>
      </c>
      <c r="AN14" s="121">
        <f>AK14+AM14</f>
        <v>3.33</v>
      </c>
      <c r="AO14" s="122"/>
      <c r="AP14" s="124">
        <f>AR11</f>
        <v>439.4</v>
      </c>
      <c r="AQ14" s="125">
        <f>AJ14+AK14+AL14+AM14</f>
        <v>224.71000000000004</v>
      </c>
      <c r="AR14" s="125">
        <f>AP14-AQ14</f>
        <v>214.68999999999994</v>
      </c>
      <c r="AS14" s="3"/>
      <c r="AT14" s="29">
        <f>(AC14/W14)*100</f>
        <v>107.40740740740742</v>
      </c>
      <c r="AU14" s="15" t="s">
        <v>134</v>
      </c>
      <c r="AV14" s="50">
        <f>(AK14/(AJ14+AK14))*100</f>
        <v>1.7049818237673442</v>
      </c>
      <c r="AW14" s="15">
        <f>(AN14/AJ14)*100</f>
        <v>1.7345556828836335</v>
      </c>
      <c r="AX14" s="4"/>
      <c r="AY14" s="113" t="s">
        <v>135</v>
      </c>
      <c r="AZ14" s="15" t="s">
        <v>52</v>
      </c>
      <c r="BA14" s="15" t="s">
        <v>52</v>
      </c>
    </row>
    <row r="15" spans="2:53" ht="16.5" thickBot="1">
      <c r="B15" s="14" t="s">
        <v>197</v>
      </c>
      <c r="C15" s="12"/>
      <c r="D15" s="12"/>
      <c r="E15" s="2"/>
      <c r="F15" s="8"/>
      <c r="G15" s="8"/>
      <c r="H15" s="8"/>
      <c r="I15" s="8"/>
      <c r="J15" s="8"/>
      <c r="K15" s="8"/>
      <c r="L15" s="4"/>
      <c r="M15" s="127"/>
      <c r="N15" s="126"/>
      <c r="O15" s="4"/>
      <c r="P15" s="149">
        <f>(D14-(K14))-M14-N14</f>
        <v>3</v>
      </c>
      <c r="Q15" s="4"/>
      <c r="R15" s="127"/>
      <c r="S15" s="129"/>
      <c r="T15" s="129"/>
      <c r="U15" s="129"/>
      <c r="V15" s="130"/>
      <c r="W15" s="150">
        <f>P15*V14</f>
        <v>270</v>
      </c>
      <c r="X15" s="131"/>
      <c r="Y15" s="132"/>
      <c r="Z15" s="133"/>
      <c r="AA15" s="133"/>
      <c r="AB15" s="133"/>
      <c r="AC15" s="134"/>
      <c r="AD15" s="135"/>
      <c r="AE15" s="132"/>
      <c r="AF15" s="133"/>
      <c r="AG15" s="133"/>
      <c r="AH15" s="133"/>
      <c r="AI15" s="16"/>
      <c r="AJ15" s="136"/>
      <c r="AK15" s="137"/>
      <c r="AL15" s="130"/>
      <c r="AM15" s="130"/>
      <c r="AN15" s="130"/>
      <c r="AO15" s="131"/>
      <c r="AP15" s="140"/>
      <c r="AQ15" s="137"/>
      <c r="AR15" s="137"/>
      <c r="AS15" s="16"/>
      <c r="AT15" s="151">
        <f>(AC14/W15)*100</f>
        <v>107.40740740740742</v>
      </c>
      <c r="AU15" s="130"/>
      <c r="AV15" s="130"/>
      <c r="AW15" s="130"/>
      <c r="AX15" s="131"/>
      <c r="AY15" s="127"/>
      <c r="AZ15" s="126"/>
      <c r="BA15" s="126"/>
    </row>
    <row r="16" spans="2:53" ht="15.75" thickBot="1"/>
    <row r="17" spans="2:53" ht="16.5" thickBot="1">
      <c r="B17" s="13">
        <v>41366</v>
      </c>
      <c r="C17" s="11" t="s">
        <v>0</v>
      </c>
      <c r="D17" s="15">
        <v>8</v>
      </c>
      <c r="E17" s="2"/>
      <c r="F17" s="7">
        <v>3.3</v>
      </c>
      <c r="G17" s="7">
        <v>0.5</v>
      </c>
      <c r="H17" s="7">
        <v>0</v>
      </c>
      <c r="I17" s="7">
        <v>0</v>
      </c>
      <c r="J17" s="7">
        <v>1</v>
      </c>
      <c r="K17" s="7">
        <f>SUM(F17:J17)</f>
        <v>4.8</v>
      </c>
      <c r="L17" s="4"/>
      <c r="M17" s="113">
        <v>0</v>
      </c>
      <c r="N17" s="15">
        <v>0</v>
      </c>
      <c r="O17" s="4"/>
      <c r="P17" s="114">
        <f>D17-(M17+N17)</f>
        <v>8</v>
      </c>
      <c r="Q17" s="4"/>
      <c r="R17" s="7" t="s">
        <v>159</v>
      </c>
      <c r="S17" s="115">
        <v>0.33700000000000002</v>
      </c>
      <c r="T17" s="115">
        <v>0.33500000000000002</v>
      </c>
      <c r="U17" s="115">
        <f>S17+T17</f>
        <v>0.67200000000000004</v>
      </c>
      <c r="V17" s="116">
        <v>90</v>
      </c>
      <c r="W17" s="50">
        <f>P17*V17</f>
        <v>720</v>
      </c>
      <c r="X17" s="4"/>
      <c r="Y17" s="117">
        <v>242</v>
      </c>
      <c r="Z17" s="118">
        <v>242</v>
      </c>
      <c r="AA17" s="118">
        <v>0</v>
      </c>
      <c r="AB17" s="118">
        <v>0</v>
      </c>
      <c r="AC17" s="119">
        <v>242</v>
      </c>
      <c r="AD17" s="120">
        <v>185</v>
      </c>
      <c r="AE17" s="117">
        <v>45</v>
      </c>
      <c r="AF17" s="118">
        <v>48</v>
      </c>
      <c r="AG17" s="118">
        <v>0</v>
      </c>
      <c r="AH17" s="118">
        <v>45</v>
      </c>
      <c r="AI17" s="3"/>
      <c r="AJ17" s="29">
        <f>AC17*U17</f>
        <v>162.62400000000002</v>
      </c>
      <c r="AK17" s="121">
        <v>30.9</v>
      </c>
      <c r="AL17" s="15">
        <v>8.1999999999999993</v>
      </c>
      <c r="AM17" s="15">
        <v>3</v>
      </c>
      <c r="AN17" s="121">
        <f>AK17+AM17</f>
        <v>33.9</v>
      </c>
      <c r="AO17" s="122"/>
      <c r="AP17" s="124">
        <f>AR14</f>
        <v>214.68999999999994</v>
      </c>
      <c r="AQ17" s="125">
        <f>AJ17+AK17+AL17+AM17</f>
        <v>204.72400000000002</v>
      </c>
      <c r="AR17" s="125">
        <f>AP17-AQ17</f>
        <v>9.9659999999999229</v>
      </c>
      <c r="AS17" s="3"/>
      <c r="AT17" s="29">
        <f>(AC17/W17)*100</f>
        <v>33.611111111111114</v>
      </c>
      <c r="AU17" s="15" t="s">
        <v>134</v>
      </c>
      <c r="AV17" s="50">
        <f>(AK17/(AJ17+AK17))*100</f>
        <v>15.967011843492276</v>
      </c>
      <c r="AW17" s="15">
        <f>(AN17/AJ17)*100</f>
        <v>20.845631641086182</v>
      </c>
      <c r="AX17" s="4"/>
      <c r="AY17" s="113" t="s">
        <v>52</v>
      </c>
      <c r="AZ17" s="15" t="s">
        <v>52</v>
      </c>
      <c r="BA17" s="15" t="s">
        <v>52</v>
      </c>
    </row>
    <row r="18" spans="2:53" ht="16.5" thickBot="1">
      <c r="B18" s="14" t="s">
        <v>86</v>
      </c>
      <c r="C18" s="12"/>
      <c r="D18" s="12"/>
      <c r="E18" s="2"/>
      <c r="F18" s="8"/>
      <c r="G18" s="8"/>
      <c r="H18" s="8"/>
      <c r="I18" s="8"/>
      <c r="J18" s="8"/>
      <c r="K18" s="8"/>
      <c r="L18" s="4"/>
      <c r="M18" s="127"/>
      <c r="N18" s="126"/>
      <c r="O18" s="4"/>
      <c r="P18" s="149">
        <f>(D17-(K17))-M17-N17</f>
        <v>3.2</v>
      </c>
      <c r="Q18" s="4"/>
      <c r="R18" s="127"/>
      <c r="S18" s="129"/>
      <c r="T18" s="129"/>
      <c r="U18" s="129"/>
      <c r="V18" s="130"/>
      <c r="W18" s="150">
        <f>P18*V17</f>
        <v>288</v>
      </c>
      <c r="X18" s="131"/>
      <c r="Y18" s="132"/>
      <c r="Z18" s="133"/>
      <c r="AA18" s="133"/>
      <c r="AB18" s="133"/>
      <c r="AC18" s="134"/>
      <c r="AD18" s="135"/>
      <c r="AE18" s="132"/>
      <c r="AF18" s="133"/>
      <c r="AG18" s="133"/>
      <c r="AH18" s="133"/>
      <c r="AI18" s="16"/>
      <c r="AJ18" s="136"/>
      <c r="AK18" s="137"/>
      <c r="AL18" s="130"/>
      <c r="AM18" s="130"/>
      <c r="AN18" s="130"/>
      <c r="AO18" s="131"/>
      <c r="AP18" s="140"/>
      <c r="AQ18" s="137"/>
      <c r="AR18" s="137"/>
      <c r="AS18" s="16"/>
      <c r="AT18" s="151">
        <f>(AC17/W18)*100</f>
        <v>84.027777777777786</v>
      </c>
      <c r="AU18" s="130"/>
      <c r="AV18" s="130"/>
      <c r="AW18" s="130"/>
      <c r="AX18" s="131"/>
      <c r="AY18" s="127"/>
      <c r="AZ18" s="126"/>
      <c r="BA18" s="126"/>
    </row>
    <row r="19" spans="2:53" ht="15.75" thickBot="1"/>
    <row r="20" spans="2:53" ht="16.5" customHeight="1">
      <c r="B20" s="29" t="s">
        <v>32</v>
      </c>
      <c r="C20" s="30" t="s">
        <v>1</v>
      </c>
      <c r="D20" s="31" t="s">
        <v>1</v>
      </c>
      <c r="E20" s="54"/>
      <c r="F20" s="609" t="s">
        <v>12</v>
      </c>
      <c r="G20" s="610"/>
      <c r="H20" s="610"/>
      <c r="I20" s="610"/>
      <c r="J20" s="610"/>
      <c r="K20" s="611"/>
      <c r="L20" s="15"/>
      <c r="M20" s="612" t="s">
        <v>33</v>
      </c>
      <c r="N20" s="613"/>
      <c r="O20" s="15"/>
      <c r="P20" s="50" t="s">
        <v>10</v>
      </c>
      <c r="Q20" s="54"/>
      <c r="R20" s="50" t="s">
        <v>122</v>
      </c>
      <c r="S20" s="609" t="s">
        <v>123</v>
      </c>
      <c r="T20" s="610"/>
      <c r="U20" s="611"/>
      <c r="V20" s="50" t="s">
        <v>29</v>
      </c>
      <c r="W20" s="55" t="s">
        <v>14</v>
      </c>
      <c r="X20" s="54" t="s">
        <v>9</v>
      </c>
      <c r="Y20" s="629" t="s">
        <v>124</v>
      </c>
      <c r="Z20" s="630"/>
      <c r="AA20" s="630"/>
      <c r="AB20" s="636"/>
      <c r="AC20" s="100" t="s">
        <v>14</v>
      </c>
      <c r="AD20" s="56"/>
      <c r="AE20" s="631" t="s">
        <v>41</v>
      </c>
      <c r="AF20" s="632"/>
      <c r="AG20" s="637"/>
      <c r="AH20" s="101" t="s">
        <v>43</v>
      </c>
      <c r="AI20" s="54"/>
      <c r="AJ20" s="57" t="s">
        <v>38</v>
      </c>
      <c r="AK20" s="58"/>
      <c r="AL20" s="59"/>
      <c r="AM20" s="60"/>
      <c r="AN20" s="50" t="s">
        <v>11</v>
      </c>
      <c r="AO20" s="54"/>
      <c r="AP20" s="614" t="s">
        <v>39</v>
      </c>
      <c r="AQ20" s="615"/>
      <c r="AR20" s="616"/>
      <c r="AS20" s="54"/>
      <c r="AT20" s="102" t="s">
        <v>22</v>
      </c>
      <c r="AU20" s="55" t="s">
        <v>22</v>
      </c>
      <c r="AV20" s="50" t="s">
        <v>20</v>
      </c>
      <c r="AW20" s="50" t="s">
        <v>20</v>
      </c>
      <c r="AX20" s="54"/>
      <c r="AY20" s="15" t="s">
        <v>22</v>
      </c>
      <c r="AZ20" s="15" t="s">
        <v>9</v>
      </c>
      <c r="BA20" s="61" t="s">
        <v>9</v>
      </c>
    </row>
    <row r="21" spans="2:53" ht="16.5" customHeight="1" thickBot="1">
      <c r="B21" s="32" t="s">
        <v>9</v>
      </c>
      <c r="C21" s="25" t="s">
        <v>9</v>
      </c>
      <c r="D21" s="33" t="s">
        <v>10</v>
      </c>
      <c r="E21" s="3"/>
      <c r="F21" s="37" t="s">
        <v>3</v>
      </c>
      <c r="G21" s="37" t="s">
        <v>4</v>
      </c>
      <c r="H21" s="37" t="s">
        <v>5</v>
      </c>
      <c r="I21" s="37" t="s">
        <v>6</v>
      </c>
      <c r="J21" s="37" t="s">
        <v>8</v>
      </c>
      <c r="K21" s="37" t="s">
        <v>11</v>
      </c>
      <c r="L21" s="2"/>
      <c r="M21" s="38" t="s">
        <v>10</v>
      </c>
      <c r="N21" s="39" t="s">
        <v>116</v>
      </c>
      <c r="O21" s="1"/>
      <c r="P21" s="25" t="s">
        <v>2</v>
      </c>
      <c r="Q21" s="3"/>
      <c r="R21" s="25" t="s">
        <v>125</v>
      </c>
      <c r="S21" s="28" t="s">
        <v>126</v>
      </c>
      <c r="T21" s="25" t="s">
        <v>127</v>
      </c>
      <c r="U21" s="25" t="s">
        <v>34</v>
      </c>
      <c r="V21" s="25" t="s">
        <v>46</v>
      </c>
      <c r="W21" s="41" t="s">
        <v>16</v>
      </c>
      <c r="X21" s="3" t="s">
        <v>9</v>
      </c>
      <c r="Y21" s="633" t="s">
        <v>128</v>
      </c>
      <c r="Z21" s="626"/>
      <c r="AA21" s="626"/>
      <c r="AB21" s="634"/>
      <c r="AC21" s="103" t="s">
        <v>11</v>
      </c>
      <c r="AD21" s="6"/>
      <c r="AE21" s="627" t="s">
        <v>42</v>
      </c>
      <c r="AF21" s="628"/>
      <c r="AG21" s="635"/>
      <c r="AH21" s="104" t="s">
        <v>129</v>
      </c>
      <c r="AI21" s="3"/>
      <c r="AJ21" s="24" t="s">
        <v>23</v>
      </c>
      <c r="AK21" s="46" t="s">
        <v>18</v>
      </c>
      <c r="AL21" s="24" t="s">
        <v>25</v>
      </c>
      <c r="AM21" s="24" t="s">
        <v>26</v>
      </c>
      <c r="AN21" s="25" t="s">
        <v>30</v>
      </c>
      <c r="AO21" s="16"/>
      <c r="AP21" s="26" t="s">
        <v>130</v>
      </c>
      <c r="AQ21" s="105" t="s">
        <v>193</v>
      </c>
      <c r="AR21" s="28"/>
      <c r="AS21" s="3"/>
      <c r="AT21" s="106" t="s">
        <v>14</v>
      </c>
      <c r="AU21" s="41" t="s">
        <v>14</v>
      </c>
      <c r="AV21" s="25" t="s">
        <v>27</v>
      </c>
      <c r="AW21" s="25" t="s">
        <v>28</v>
      </c>
      <c r="AX21" s="3"/>
      <c r="AY21" s="2" t="s">
        <v>14</v>
      </c>
      <c r="AZ21" s="2" t="s">
        <v>27</v>
      </c>
      <c r="BA21" s="62" t="s">
        <v>28</v>
      </c>
    </row>
    <row r="22" spans="2:53" ht="15.75" thickBot="1">
      <c r="B22" s="34"/>
      <c r="C22" s="35"/>
      <c r="D22" s="36" t="s">
        <v>9</v>
      </c>
      <c r="E22" s="52"/>
      <c r="F22" s="63"/>
      <c r="G22" s="63"/>
      <c r="H22" s="63"/>
      <c r="I22" s="63" t="s">
        <v>7</v>
      </c>
      <c r="J22" s="63"/>
      <c r="K22" s="63"/>
      <c r="L22" s="12"/>
      <c r="M22" s="51" t="s">
        <v>15</v>
      </c>
      <c r="N22" s="63" t="s">
        <v>132</v>
      </c>
      <c r="O22" s="12"/>
      <c r="P22" s="35" t="s">
        <v>9</v>
      </c>
      <c r="Q22" s="52"/>
      <c r="R22" s="35"/>
      <c r="S22" s="107"/>
      <c r="T22" s="35"/>
      <c r="U22" s="35"/>
      <c r="V22" s="35" t="s">
        <v>13</v>
      </c>
      <c r="W22" s="64" t="s">
        <v>17</v>
      </c>
      <c r="X22" s="52"/>
      <c r="Y22" s="108" t="s">
        <v>126</v>
      </c>
      <c r="Z22" s="108" t="s">
        <v>127</v>
      </c>
      <c r="AA22" s="109" t="s">
        <v>133</v>
      </c>
      <c r="AB22" s="42" t="s">
        <v>19</v>
      </c>
      <c r="AC22" s="65"/>
      <c r="AD22" s="52"/>
      <c r="AE22" s="110" t="s">
        <v>126</v>
      </c>
      <c r="AF22" s="111" t="s">
        <v>127</v>
      </c>
      <c r="AG22" s="43" t="s">
        <v>19</v>
      </c>
      <c r="AH22" s="44" t="s">
        <v>19</v>
      </c>
      <c r="AI22" s="66"/>
      <c r="AJ22" s="35" t="s">
        <v>24</v>
      </c>
      <c r="AK22" s="67" t="s">
        <v>24</v>
      </c>
      <c r="AL22" s="35" t="s">
        <v>24</v>
      </c>
      <c r="AM22" s="35" t="s">
        <v>24</v>
      </c>
      <c r="AN22" s="35" t="s">
        <v>24</v>
      </c>
      <c r="AO22" s="52"/>
      <c r="AP22" s="71" t="s">
        <v>36</v>
      </c>
      <c r="AQ22" s="69" t="s">
        <v>35</v>
      </c>
      <c r="AR22" s="70" t="s">
        <v>37</v>
      </c>
      <c r="AS22" s="52"/>
      <c r="AT22" s="112" t="s">
        <v>20</v>
      </c>
      <c r="AU22" s="64" t="s">
        <v>20</v>
      </c>
      <c r="AV22" s="35"/>
      <c r="AW22" s="35"/>
      <c r="AX22" s="52"/>
      <c r="AY22" s="72">
        <v>1</v>
      </c>
      <c r="AZ22" s="73">
        <v>0</v>
      </c>
      <c r="BA22" s="53" t="s">
        <v>31</v>
      </c>
    </row>
    <row r="23" spans="2:53" ht="16.5" thickBot="1">
      <c r="B23" s="13">
        <v>41367</v>
      </c>
      <c r="C23" s="11" t="s">
        <v>0</v>
      </c>
      <c r="D23" s="15">
        <v>8</v>
      </c>
      <c r="E23" s="2"/>
      <c r="F23" s="7">
        <v>5</v>
      </c>
      <c r="G23" s="7">
        <v>0.5</v>
      </c>
      <c r="H23" s="7">
        <v>0</v>
      </c>
      <c r="I23" s="7">
        <v>0</v>
      </c>
      <c r="J23" s="7">
        <v>0</v>
      </c>
      <c r="K23" s="7">
        <f>SUM(F23:J23)</f>
        <v>5.5</v>
      </c>
      <c r="L23" s="4"/>
      <c r="M23" s="113">
        <v>0</v>
      </c>
      <c r="N23" s="15">
        <v>0</v>
      </c>
      <c r="O23" s="4"/>
      <c r="P23" s="114">
        <f>D23-(M23+N23)</f>
        <v>8</v>
      </c>
      <c r="Q23" s="4"/>
      <c r="R23" s="7" t="s">
        <v>159</v>
      </c>
      <c r="S23" s="115">
        <v>0.33</v>
      </c>
      <c r="T23" s="115">
        <v>0.33200000000000002</v>
      </c>
      <c r="U23" s="115">
        <f>S23+T23</f>
        <v>0.66200000000000003</v>
      </c>
      <c r="V23" s="116">
        <v>90</v>
      </c>
      <c r="W23" s="50">
        <f>P23*V23</f>
        <v>720</v>
      </c>
      <c r="X23" s="4"/>
      <c r="Y23" s="117">
        <v>222</v>
      </c>
      <c r="Z23" s="118">
        <v>222</v>
      </c>
      <c r="AA23" s="118">
        <v>0</v>
      </c>
      <c r="AB23" s="118">
        <v>0</v>
      </c>
      <c r="AC23" s="119">
        <v>222</v>
      </c>
      <c r="AD23" s="120">
        <v>185</v>
      </c>
      <c r="AE23" s="117">
        <v>40</v>
      </c>
      <c r="AF23" s="118">
        <v>36</v>
      </c>
      <c r="AG23" s="118">
        <v>0</v>
      </c>
      <c r="AH23" s="118">
        <v>36</v>
      </c>
      <c r="AI23" s="3"/>
      <c r="AJ23" s="29">
        <f>AC23*U23</f>
        <v>146.964</v>
      </c>
      <c r="AK23" s="121">
        <v>25.474</v>
      </c>
      <c r="AL23" s="15">
        <v>12.21</v>
      </c>
      <c r="AM23" s="15">
        <v>0</v>
      </c>
      <c r="AN23" s="121">
        <f>AK23+AM23</f>
        <v>25.474</v>
      </c>
      <c r="AO23" s="122"/>
      <c r="AP23" s="124">
        <v>665</v>
      </c>
      <c r="AQ23" s="125">
        <f>AJ23+AK23+AL23+AM23</f>
        <v>184.648</v>
      </c>
      <c r="AR23" s="125">
        <f>AP23-AQ23</f>
        <v>480.35199999999998</v>
      </c>
      <c r="AS23" s="3"/>
      <c r="AT23" s="29">
        <f>(AC23/W23)*100</f>
        <v>30.833333333333336</v>
      </c>
      <c r="AU23" s="15" t="s">
        <v>134</v>
      </c>
      <c r="AV23" s="50">
        <f>(AK23/(AJ23+AK23))*100</f>
        <v>14.772845892436703</v>
      </c>
      <c r="AW23" s="15">
        <f>(AN23/AJ23)*100</f>
        <v>17.333496638632589</v>
      </c>
      <c r="AX23" s="4"/>
      <c r="AY23" s="113" t="s">
        <v>135</v>
      </c>
      <c r="AZ23" s="15" t="s">
        <v>52</v>
      </c>
      <c r="BA23" s="15" t="s">
        <v>52</v>
      </c>
    </row>
    <row r="24" spans="2:53" ht="16.5" thickBot="1">
      <c r="B24" s="14" t="s">
        <v>86</v>
      </c>
      <c r="C24" s="12"/>
      <c r="D24" s="12"/>
      <c r="E24" s="2"/>
      <c r="F24" s="8"/>
      <c r="G24" s="8"/>
      <c r="H24" s="8"/>
      <c r="I24" s="8"/>
      <c r="J24" s="8"/>
      <c r="K24" s="8"/>
      <c r="L24" s="4"/>
      <c r="M24" s="127"/>
      <c r="N24" s="126"/>
      <c r="O24" s="4"/>
      <c r="P24" s="149">
        <f>(D23-(K23))-M23-N23</f>
        <v>2.5</v>
      </c>
      <c r="Q24" s="4"/>
      <c r="R24" s="127"/>
      <c r="S24" s="129"/>
      <c r="T24" s="129"/>
      <c r="U24" s="129"/>
      <c r="V24" s="130"/>
      <c r="W24" s="150">
        <f>P24*V23</f>
        <v>225</v>
      </c>
      <c r="X24" s="131"/>
      <c r="Y24" s="132"/>
      <c r="Z24" s="133"/>
      <c r="AA24" s="133"/>
      <c r="AB24" s="133"/>
      <c r="AC24" s="134"/>
      <c r="AD24" s="135"/>
      <c r="AE24" s="132"/>
      <c r="AF24" s="133"/>
      <c r="AG24" s="133"/>
      <c r="AH24" s="133"/>
      <c r="AI24" s="16"/>
      <c r="AJ24" s="136"/>
      <c r="AK24" s="137"/>
      <c r="AL24" s="130"/>
      <c r="AM24" s="130"/>
      <c r="AN24" s="130"/>
      <c r="AO24" s="131"/>
      <c r="AP24" s="140"/>
      <c r="AQ24" s="137"/>
      <c r="AR24" s="137"/>
      <c r="AS24" s="16"/>
      <c r="AT24" s="151">
        <f>(AC23/W24)*100</f>
        <v>98.666666666666671</v>
      </c>
      <c r="AU24" s="130"/>
      <c r="AV24" s="130"/>
      <c r="AW24" s="130"/>
      <c r="AX24" s="131"/>
      <c r="AY24" s="127"/>
      <c r="AZ24" s="126"/>
      <c r="BA24" s="126"/>
    </row>
    <row r="25" spans="2:53" ht="15.75" thickBot="1"/>
    <row r="26" spans="2:53" ht="16.5" thickBot="1">
      <c r="B26" s="13">
        <v>41367</v>
      </c>
      <c r="C26" s="11" t="s">
        <v>73</v>
      </c>
      <c r="D26" s="15">
        <v>7.5</v>
      </c>
      <c r="E26" s="2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0</v>
      </c>
      <c r="L26" s="4"/>
      <c r="M26" s="113">
        <v>4.5</v>
      </c>
      <c r="N26" s="15">
        <v>0</v>
      </c>
      <c r="O26" s="4"/>
      <c r="P26" s="114">
        <f>D26-(M26+N26)</f>
        <v>3</v>
      </c>
      <c r="Q26" s="4"/>
      <c r="R26" s="7" t="s">
        <v>159</v>
      </c>
      <c r="S26" s="115">
        <v>0.33</v>
      </c>
      <c r="T26" s="115">
        <v>0.33200000000000002</v>
      </c>
      <c r="U26" s="115">
        <f>S26+T26</f>
        <v>0.66200000000000003</v>
      </c>
      <c r="V26" s="116">
        <v>90</v>
      </c>
      <c r="W26" s="50">
        <f>P26*V26</f>
        <v>270</v>
      </c>
      <c r="X26" s="4"/>
      <c r="Y26" s="117">
        <v>135</v>
      </c>
      <c r="Z26" s="118">
        <v>135</v>
      </c>
      <c r="AA26" s="118">
        <v>0</v>
      </c>
      <c r="AB26" s="118">
        <v>0</v>
      </c>
      <c r="AC26" s="119">
        <v>135</v>
      </c>
      <c r="AD26" s="120">
        <v>185</v>
      </c>
      <c r="AE26" s="117">
        <v>0</v>
      </c>
      <c r="AF26" s="118">
        <v>0</v>
      </c>
      <c r="AG26" s="118">
        <v>0</v>
      </c>
      <c r="AH26" s="118">
        <v>0</v>
      </c>
      <c r="AI26" s="3"/>
      <c r="AJ26" s="29">
        <f>AC26*U26</f>
        <v>89.37</v>
      </c>
      <c r="AK26" s="121">
        <v>0</v>
      </c>
      <c r="AL26" s="15">
        <v>4.8</v>
      </c>
      <c r="AM26" s="15">
        <v>0</v>
      </c>
      <c r="AN26" s="121">
        <f>AK26+AM26</f>
        <v>0</v>
      </c>
      <c r="AO26" s="122"/>
      <c r="AP26" s="124">
        <f>AR23</f>
        <v>480.35199999999998</v>
      </c>
      <c r="AQ26" s="125">
        <f>AJ26+AK26+AL26+AM26</f>
        <v>94.17</v>
      </c>
      <c r="AR26" s="125">
        <f>AP26-AQ26</f>
        <v>386.18199999999996</v>
      </c>
      <c r="AS26" s="3"/>
      <c r="AT26" s="29">
        <f>(AC26/W26)*100</f>
        <v>50</v>
      </c>
      <c r="AU26" s="15" t="s">
        <v>134</v>
      </c>
      <c r="AV26" s="50">
        <f>(AK26/(AJ26+AK26))*100</f>
        <v>0</v>
      </c>
      <c r="AW26" s="15">
        <f>(AN26/AJ26)*100</f>
        <v>0</v>
      </c>
      <c r="AX26" s="4"/>
      <c r="AY26" s="113" t="s">
        <v>135</v>
      </c>
      <c r="AZ26" s="15" t="s">
        <v>52</v>
      </c>
      <c r="BA26" s="15" t="s">
        <v>52</v>
      </c>
    </row>
    <row r="27" spans="2:53" ht="16.5" thickBot="1">
      <c r="B27" s="14" t="s">
        <v>197</v>
      </c>
      <c r="C27" s="12"/>
      <c r="D27" s="12"/>
      <c r="E27" s="2"/>
      <c r="F27" s="8"/>
      <c r="G27" s="8"/>
      <c r="H27" s="8"/>
      <c r="I27" s="8"/>
      <c r="J27" s="8"/>
      <c r="K27" s="8"/>
      <c r="L27" s="4"/>
      <c r="M27" s="127"/>
      <c r="N27" s="126"/>
      <c r="O27" s="4"/>
      <c r="P27" s="149">
        <f>(D26-(K26))-M26-N26</f>
        <v>3</v>
      </c>
      <c r="Q27" s="4"/>
      <c r="R27" s="127"/>
      <c r="S27" s="129"/>
      <c r="T27" s="129"/>
      <c r="U27" s="129"/>
      <c r="V27" s="130"/>
      <c r="W27" s="150">
        <f>P27*V26</f>
        <v>270</v>
      </c>
      <c r="X27" s="131"/>
      <c r="Y27" s="132"/>
      <c r="Z27" s="133"/>
      <c r="AA27" s="133"/>
      <c r="AB27" s="133"/>
      <c r="AC27" s="134"/>
      <c r="AD27" s="135"/>
      <c r="AE27" s="132"/>
      <c r="AF27" s="133"/>
      <c r="AG27" s="133"/>
      <c r="AH27" s="133"/>
      <c r="AI27" s="16"/>
      <c r="AJ27" s="136"/>
      <c r="AK27" s="137"/>
      <c r="AL27" s="130"/>
      <c r="AM27" s="130"/>
      <c r="AN27" s="130"/>
      <c r="AO27" s="131"/>
      <c r="AP27" s="140"/>
      <c r="AQ27" s="137"/>
      <c r="AR27" s="137"/>
      <c r="AS27" s="16"/>
      <c r="AT27" s="151">
        <f>(AC26/W27)*100</f>
        <v>50</v>
      </c>
      <c r="AU27" s="130"/>
      <c r="AV27" s="130"/>
      <c r="AW27" s="130"/>
      <c r="AX27" s="131"/>
      <c r="AY27" s="127"/>
      <c r="AZ27" s="126"/>
      <c r="BA27" s="126"/>
    </row>
    <row r="28" spans="2:53" ht="15.75" thickBot="1"/>
    <row r="29" spans="2:53" ht="16.5" thickBot="1">
      <c r="B29" s="13">
        <v>41368</v>
      </c>
      <c r="C29" s="11" t="s">
        <v>0</v>
      </c>
      <c r="D29" s="15">
        <v>8</v>
      </c>
      <c r="E29" s="2"/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1</v>
      </c>
      <c r="L29" s="4"/>
      <c r="M29" s="113">
        <v>0</v>
      </c>
      <c r="N29" s="15">
        <v>0</v>
      </c>
      <c r="O29" s="4"/>
      <c r="P29" s="114">
        <f>D29-(M29+N29)</f>
        <v>8</v>
      </c>
      <c r="Q29" s="4"/>
      <c r="R29" s="7" t="s">
        <v>159</v>
      </c>
      <c r="S29" s="115">
        <v>0.33700000000000002</v>
      </c>
      <c r="T29" s="115">
        <v>0.33500000000000002</v>
      </c>
      <c r="U29" s="115">
        <f>S29+T29</f>
        <v>0.67200000000000004</v>
      </c>
      <c r="V29" s="116">
        <v>90</v>
      </c>
      <c r="W29" s="50">
        <f>P29*V29</f>
        <v>720</v>
      </c>
      <c r="X29" s="4"/>
      <c r="Y29" s="117">
        <v>468</v>
      </c>
      <c r="Z29" s="118">
        <v>468</v>
      </c>
      <c r="AA29" s="118">
        <v>0</v>
      </c>
      <c r="AB29" s="118">
        <v>0</v>
      </c>
      <c r="AC29" s="119">
        <v>468</v>
      </c>
      <c r="AD29" s="120">
        <v>185</v>
      </c>
      <c r="AE29" s="117">
        <v>104</v>
      </c>
      <c r="AF29" s="118">
        <v>104</v>
      </c>
      <c r="AG29" s="118">
        <v>0</v>
      </c>
      <c r="AH29" s="118">
        <v>104</v>
      </c>
      <c r="AI29" s="3"/>
      <c r="AJ29" s="29">
        <f>AC29*U29</f>
        <v>314.49600000000004</v>
      </c>
      <c r="AK29" s="121">
        <v>68.8</v>
      </c>
      <c r="AL29" s="15">
        <v>23.4</v>
      </c>
      <c r="AM29" s="15">
        <v>2</v>
      </c>
      <c r="AN29" s="121">
        <f>AK29+AM29</f>
        <v>70.8</v>
      </c>
      <c r="AO29" s="122"/>
      <c r="AP29" s="124">
        <f>AR26</f>
        <v>386.18199999999996</v>
      </c>
      <c r="AQ29" s="125">
        <f>AJ29+AK29+AL29+AM29</f>
        <v>408.69600000000003</v>
      </c>
      <c r="AR29" s="125">
        <f>AP29-AQ29</f>
        <v>-22.514000000000067</v>
      </c>
      <c r="AS29" s="3"/>
      <c r="AT29" s="29">
        <f>(AC29/W29)*100</f>
        <v>65</v>
      </c>
      <c r="AU29" s="15" t="s">
        <v>134</v>
      </c>
      <c r="AV29" s="50">
        <f>(AK29/(AJ29+AK29))*100</f>
        <v>17.949574219402233</v>
      </c>
      <c r="AW29" s="15">
        <f>(AN29/AJ29)*100</f>
        <v>22.512210012210009</v>
      </c>
      <c r="AX29" s="4"/>
      <c r="AY29" s="113" t="s">
        <v>52</v>
      </c>
      <c r="AZ29" s="15" t="s">
        <v>52</v>
      </c>
      <c r="BA29" s="15" t="s">
        <v>52</v>
      </c>
    </row>
    <row r="30" spans="2:53" ht="16.5" thickBot="1">
      <c r="B30" s="14" t="s">
        <v>86</v>
      </c>
      <c r="C30" s="12"/>
      <c r="D30" s="12"/>
      <c r="E30" s="2"/>
      <c r="F30" s="8"/>
      <c r="G30" s="8"/>
      <c r="H30" s="8"/>
      <c r="I30" s="8"/>
      <c r="J30" s="8"/>
      <c r="K30" s="8"/>
      <c r="L30" s="4"/>
      <c r="M30" s="127"/>
      <c r="N30" s="126"/>
      <c r="O30" s="4"/>
      <c r="P30" s="149">
        <f>(D29-(K29))-M29-N29</f>
        <v>7</v>
      </c>
      <c r="Q30" s="4"/>
      <c r="R30" s="127"/>
      <c r="S30" s="129"/>
      <c r="T30" s="129"/>
      <c r="U30" s="129"/>
      <c r="V30" s="130"/>
      <c r="W30" s="150">
        <f>P30*V29</f>
        <v>630</v>
      </c>
      <c r="X30" s="131"/>
      <c r="Y30" s="132"/>
      <c r="Z30" s="133"/>
      <c r="AA30" s="133"/>
      <c r="AB30" s="133"/>
      <c r="AC30" s="134"/>
      <c r="AD30" s="135"/>
      <c r="AE30" s="132"/>
      <c r="AF30" s="133"/>
      <c r="AG30" s="133"/>
      <c r="AH30" s="133"/>
      <c r="AI30" s="16"/>
      <c r="AJ30" s="136"/>
      <c r="AK30" s="137"/>
      <c r="AL30" s="130"/>
      <c r="AM30" s="130"/>
      <c r="AN30" s="130"/>
      <c r="AO30" s="131"/>
      <c r="AP30" s="140"/>
      <c r="AQ30" s="137"/>
      <c r="AR30" s="137"/>
      <c r="AS30" s="16"/>
      <c r="AT30" s="151">
        <f>(AC29/W30)*100</f>
        <v>74.285714285714292</v>
      </c>
      <c r="AU30" s="130"/>
      <c r="AV30" s="130"/>
      <c r="AW30" s="130"/>
      <c r="AX30" s="131"/>
      <c r="AY30" s="127"/>
      <c r="AZ30" s="126"/>
      <c r="BA30" s="126"/>
    </row>
    <row r="31" spans="2:53" ht="15.75" thickBot="1"/>
    <row r="32" spans="2:53" ht="16.5" customHeight="1">
      <c r="B32" s="29" t="s">
        <v>32</v>
      </c>
      <c r="C32" s="30" t="s">
        <v>1</v>
      </c>
      <c r="D32" s="31" t="s">
        <v>1</v>
      </c>
      <c r="E32" s="54"/>
      <c r="F32" s="609" t="s">
        <v>12</v>
      </c>
      <c r="G32" s="610"/>
      <c r="H32" s="610"/>
      <c r="I32" s="610"/>
      <c r="J32" s="610"/>
      <c r="K32" s="611"/>
      <c r="L32" s="15"/>
      <c r="M32" s="612" t="s">
        <v>33</v>
      </c>
      <c r="N32" s="613"/>
      <c r="O32" s="15"/>
      <c r="P32" s="50" t="s">
        <v>10</v>
      </c>
      <c r="Q32" s="54"/>
      <c r="R32" s="50" t="s">
        <v>122</v>
      </c>
      <c r="S32" s="609" t="s">
        <v>123</v>
      </c>
      <c r="T32" s="610"/>
      <c r="U32" s="611"/>
      <c r="V32" s="50" t="s">
        <v>29</v>
      </c>
      <c r="W32" s="55" t="s">
        <v>14</v>
      </c>
      <c r="X32" s="54" t="s">
        <v>9</v>
      </c>
      <c r="Y32" s="629" t="s">
        <v>124</v>
      </c>
      <c r="Z32" s="630"/>
      <c r="AA32" s="630"/>
      <c r="AB32" s="636"/>
      <c r="AC32" s="100" t="s">
        <v>14</v>
      </c>
      <c r="AD32" s="56"/>
      <c r="AE32" s="631" t="s">
        <v>41</v>
      </c>
      <c r="AF32" s="632"/>
      <c r="AG32" s="637"/>
      <c r="AH32" s="101" t="s">
        <v>43</v>
      </c>
      <c r="AI32" s="54"/>
      <c r="AJ32" s="57" t="s">
        <v>38</v>
      </c>
      <c r="AK32" s="58"/>
      <c r="AL32" s="59"/>
      <c r="AM32" s="60"/>
      <c r="AN32" s="50" t="s">
        <v>11</v>
      </c>
      <c r="AO32" s="54"/>
      <c r="AP32" s="614" t="s">
        <v>39</v>
      </c>
      <c r="AQ32" s="615"/>
      <c r="AR32" s="616"/>
      <c r="AS32" s="54"/>
      <c r="AT32" s="102" t="s">
        <v>22</v>
      </c>
      <c r="AU32" s="55" t="s">
        <v>22</v>
      </c>
      <c r="AV32" s="50" t="s">
        <v>20</v>
      </c>
      <c r="AW32" s="50" t="s">
        <v>20</v>
      </c>
      <c r="AX32" s="54"/>
      <c r="AY32" s="15" t="s">
        <v>22</v>
      </c>
      <c r="AZ32" s="15" t="s">
        <v>9</v>
      </c>
      <c r="BA32" s="61" t="s">
        <v>9</v>
      </c>
    </row>
    <row r="33" spans="2:53" ht="16.5" customHeight="1" thickBot="1">
      <c r="B33" s="32" t="s">
        <v>9</v>
      </c>
      <c r="C33" s="25" t="s">
        <v>9</v>
      </c>
      <c r="D33" s="33" t="s">
        <v>10</v>
      </c>
      <c r="E33" s="3"/>
      <c r="F33" s="37" t="s">
        <v>3</v>
      </c>
      <c r="G33" s="37" t="s">
        <v>4</v>
      </c>
      <c r="H33" s="37" t="s">
        <v>5</v>
      </c>
      <c r="I33" s="37" t="s">
        <v>6</v>
      </c>
      <c r="J33" s="37" t="s">
        <v>8</v>
      </c>
      <c r="K33" s="37" t="s">
        <v>11</v>
      </c>
      <c r="L33" s="2"/>
      <c r="M33" s="38" t="s">
        <v>10</v>
      </c>
      <c r="N33" s="39" t="s">
        <v>116</v>
      </c>
      <c r="O33" s="1"/>
      <c r="P33" s="25" t="s">
        <v>2</v>
      </c>
      <c r="Q33" s="3"/>
      <c r="R33" s="25" t="s">
        <v>125</v>
      </c>
      <c r="S33" s="28" t="s">
        <v>126</v>
      </c>
      <c r="T33" s="25" t="s">
        <v>127</v>
      </c>
      <c r="U33" s="25" t="s">
        <v>34</v>
      </c>
      <c r="V33" s="25" t="s">
        <v>46</v>
      </c>
      <c r="W33" s="41" t="s">
        <v>16</v>
      </c>
      <c r="X33" s="3" t="s">
        <v>9</v>
      </c>
      <c r="Y33" s="633" t="s">
        <v>128</v>
      </c>
      <c r="Z33" s="626"/>
      <c r="AA33" s="626"/>
      <c r="AB33" s="634"/>
      <c r="AC33" s="103" t="s">
        <v>11</v>
      </c>
      <c r="AD33" s="6"/>
      <c r="AE33" s="627" t="s">
        <v>42</v>
      </c>
      <c r="AF33" s="628"/>
      <c r="AG33" s="635"/>
      <c r="AH33" s="104" t="s">
        <v>129</v>
      </c>
      <c r="AI33" s="3"/>
      <c r="AJ33" s="24" t="s">
        <v>23</v>
      </c>
      <c r="AK33" s="46" t="s">
        <v>18</v>
      </c>
      <c r="AL33" s="24" t="s">
        <v>25</v>
      </c>
      <c r="AM33" s="24" t="s">
        <v>26</v>
      </c>
      <c r="AN33" s="25" t="s">
        <v>30</v>
      </c>
      <c r="AO33" s="16"/>
      <c r="AP33" s="26" t="s">
        <v>130</v>
      </c>
      <c r="AQ33" s="105" t="s">
        <v>195</v>
      </c>
      <c r="AR33" s="28"/>
      <c r="AS33" s="3"/>
      <c r="AT33" s="106" t="s">
        <v>14</v>
      </c>
      <c r="AU33" s="41" t="s">
        <v>14</v>
      </c>
      <c r="AV33" s="25" t="s">
        <v>27</v>
      </c>
      <c r="AW33" s="25" t="s">
        <v>28</v>
      </c>
      <c r="AX33" s="3"/>
      <c r="AY33" s="2" t="s">
        <v>14</v>
      </c>
      <c r="AZ33" s="2" t="s">
        <v>27</v>
      </c>
      <c r="BA33" s="62" t="s">
        <v>28</v>
      </c>
    </row>
    <row r="34" spans="2:53" ht="15.75" thickBot="1">
      <c r="B34" s="34"/>
      <c r="C34" s="35"/>
      <c r="D34" s="36" t="s">
        <v>9</v>
      </c>
      <c r="E34" s="52"/>
      <c r="F34" s="63"/>
      <c r="G34" s="63"/>
      <c r="H34" s="63"/>
      <c r="I34" s="63" t="s">
        <v>7</v>
      </c>
      <c r="J34" s="63"/>
      <c r="K34" s="63"/>
      <c r="L34" s="12"/>
      <c r="M34" s="51" t="s">
        <v>15</v>
      </c>
      <c r="N34" s="63" t="s">
        <v>132</v>
      </c>
      <c r="O34" s="12"/>
      <c r="P34" s="35" t="s">
        <v>9</v>
      </c>
      <c r="Q34" s="52"/>
      <c r="R34" s="35"/>
      <c r="S34" s="107"/>
      <c r="T34" s="35"/>
      <c r="U34" s="35"/>
      <c r="V34" s="35" t="s">
        <v>13</v>
      </c>
      <c r="W34" s="64" t="s">
        <v>17</v>
      </c>
      <c r="X34" s="52"/>
      <c r="Y34" s="108" t="s">
        <v>126</v>
      </c>
      <c r="Z34" s="108" t="s">
        <v>127</v>
      </c>
      <c r="AA34" s="109" t="s">
        <v>133</v>
      </c>
      <c r="AB34" s="42" t="s">
        <v>19</v>
      </c>
      <c r="AC34" s="65"/>
      <c r="AD34" s="52"/>
      <c r="AE34" s="110" t="s">
        <v>126</v>
      </c>
      <c r="AF34" s="111" t="s">
        <v>127</v>
      </c>
      <c r="AG34" s="43" t="s">
        <v>19</v>
      </c>
      <c r="AH34" s="44" t="s">
        <v>19</v>
      </c>
      <c r="AI34" s="66"/>
      <c r="AJ34" s="35" t="s">
        <v>24</v>
      </c>
      <c r="AK34" s="67" t="s">
        <v>24</v>
      </c>
      <c r="AL34" s="35" t="s">
        <v>24</v>
      </c>
      <c r="AM34" s="35" t="s">
        <v>24</v>
      </c>
      <c r="AN34" s="35" t="s">
        <v>24</v>
      </c>
      <c r="AO34" s="52"/>
      <c r="AP34" s="71" t="s">
        <v>36</v>
      </c>
      <c r="AQ34" s="69" t="s">
        <v>35</v>
      </c>
      <c r="AR34" s="70" t="s">
        <v>37</v>
      </c>
      <c r="AS34" s="52"/>
      <c r="AT34" s="112" t="s">
        <v>20</v>
      </c>
      <c r="AU34" s="64" t="s">
        <v>20</v>
      </c>
      <c r="AV34" s="35"/>
      <c r="AW34" s="35"/>
      <c r="AX34" s="52"/>
      <c r="AY34" s="72">
        <v>1</v>
      </c>
      <c r="AZ34" s="73">
        <v>0</v>
      </c>
      <c r="BA34" s="53" t="s">
        <v>31</v>
      </c>
    </row>
    <row r="35" spans="2:53" ht="16.5" thickBot="1">
      <c r="B35" s="13">
        <v>41368</v>
      </c>
      <c r="C35" s="11" t="s">
        <v>73</v>
      </c>
      <c r="D35" s="15">
        <v>7.5</v>
      </c>
      <c r="E35" s="2"/>
      <c r="F35" s="7">
        <v>5</v>
      </c>
      <c r="G35" s="7">
        <v>0.5</v>
      </c>
      <c r="H35" s="7">
        <v>0</v>
      </c>
      <c r="I35" s="7">
        <v>0</v>
      </c>
      <c r="J35" s="7">
        <v>0</v>
      </c>
      <c r="K35" s="7">
        <f>SUM(F35:J35)</f>
        <v>5.5</v>
      </c>
      <c r="L35" s="4"/>
      <c r="M35" s="113">
        <v>0</v>
      </c>
      <c r="N35" s="15">
        <v>0</v>
      </c>
      <c r="O35" s="4"/>
      <c r="P35" s="114">
        <f>D35-(M35+N35)</f>
        <v>7.5</v>
      </c>
      <c r="Q35" s="4"/>
      <c r="R35" s="7" t="s">
        <v>159</v>
      </c>
      <c r="S35" s="115">
        <v>0.33</v>
      </c>
      <c r="T35" s="115">
        <v>0.33200000000000002</v>
      </c>
      <c r="U35" s="115">
        <f>S35+T35</f>
        <v>0.66200000000000003</v>
      </c>
      <c r="V35" s="116">
        <v>90</v>
      </c>
      <c r="W35" s="50">
        <f>P35*V35</f>
        <v>675</v>
      </c>
      <c r="X35" s="4"/>
      <c r="Y35" s="117">
        <v>212</v>
      </c>
      <c r="Z35" s="118">
        <v>212</v>
      </c>
      <c r="AA35" s="118">
        <v>0</v>
      </c>
      <c r="AB35" s="118">
        <v>0</v>
      </c>
      <c r="AC35" s="119">
        <v>212</v>
      </c>
      <c r="AD35" s="120">
        <v>185</v>
      </c>
      <c r="AE35" s="117">
        <v>0</v>
      </c>
      <c r="AF35" s="118">
        <v>0</v>
      </c>
      <c r="AG35" s="118">
        <v>0</v>
      </c>
      <c r="AH35" s="118">
        <v>0</v>
      </c>
      <c r="AI35" s="3"/>
      <c r="AJ35" s="29">
        <f>AC35*U35</f>
        <v>140.34399999999999</v>
      </c>
      <c r="AK35" s="121">
        <v>0</v>
      </c>
      <c r="AL35" s="15">
        <v>7.4</v>
      </c>
      <c r="AM35" s="15">
        <v>0</v>
      </c>
      <c r="AN35" s="121">
        <f>AK35+AM35</f>
        <v>0</v>
      </c>
      <c r="AO35" s="122"/>
      <c r="AP35" s="124">
        <v>672</v>
      </c>
      <c r="AQ35" s="125">
        <f>AJ35+AK35+AL35+AM35</f>
        <v>147.744</v>
      </c>
      <c r="AR35" s="125">
        <f>AP35-AQ35</f>
        <v>524.25599999999997</v>
      </c>
      <c r="AS35" s="3"/>
      <c r="AT35" s="29">
        <f>(AC35/W35)*100</f>
        <v>31.407407407407405</v>
      </c>
      <c r="AU35" s="15" t="s">
        <v>134</v>
      </c>
      <c r="AV35" s="50">
        <f>(AK35/(AJ35+AK35))*100</f>
        <v>0</v>
      </c>
      <c r="AW35" s="15">
        <f>(AN35/AJ35)*100</f>
        <v>0</v>
      </c>
      <c r="AX35" s="4"/>
      <c r="AY35" s="113" t="s">
        <v>135</v>
      </c>
      <c r="AZ35" s="15" t="s">
        <v>52</v>
      </c>
      <c r="BA35" s="15" t="s">
        <v>52</v>
      </c>
    </row>
    <row r="36" spans="2:53" ht="16.5" thickBot="1">
      <c r="B36" s="14" t="s">
        <v>197</v>
      </c>
      <c r="C36" s="12"/>
      <c r="D36" s="12"/>
      <c r="E36" s="2"/>
      <c r="F36" s="8"/>
      <c r="G36" s="8"/>
      <c r="H36" s="8"/>
      <c r="I36" s="8"/>
      <c r="J36" s="8"/>
      <c r="K36" s="8"/>
      <c r="L36" s="4"/>
      <c r="M36" s="127"/>
      <c r="N36" s="126"/>
      <c r="O36" s="4"/>
      <c r="P36" s="149">
        <f>(D35-(K35))-M35-N35</f>
        <v>2</v>
      </c>
      <c r="Q36" s="4"/>
      <c r="R36" s="127"/>
      <c r="S36" s="129"/>
      <c r="T36" s="129"/>
      <c r="U36" s="129"/>
      <c r="V36" s="130"/>
      <c r="W36" s="150">
        <f>P36*V35</f>
        <v>180</v>
      </c>
      <c r="X36" s="131"/>
      <c r="Y36" s="132"/>
      <c r="Z36" s="133"/>
      <c r="AA36" s="133"/>
      <c r="AB36" s="133"/>
      <c r="AC36" s="134"/>
      <c r="AD36" s="135"/>
      <c r="AE36" s="132"/>
      <c r="AF36" s="133"/>
      <c r="AG36" s="133"/>
      <c r="AH36" s="133"/>
      <c r="AI36" s="16"/>
      <c r="AJ36" s="136"/>
      <c r="AK36" s="137"/>
      <c r="AL36" s="130"/>
      <c r="AM36" s="130"/>
      <c r="AN36" s="130"/>
      <c r="AO36" s="131"/>
      <c r="AP36" s="140"/>
      <c r="AQ36" s="137"/>
      <c r="AR36" s="137"/>
      <c r="AS36" s="16"/>
      <c r="AT36" s="151">
        <f>(AC35/W36)*100</f>
        <v>117.77777777777779</v>
      </c>
      <c r="AU36" s="130"/>
      <c r="AV36" s="130"/>
      <c r="AW36" s="130"/>
      <c r="AX36" s="131"/>
      <c r="AY36" s="127"/>
      <c r="AZ36" s="126"/>
      <c r="BA36" s="126"/>
    </row>
    <row r="37" spans="2:53" ht="15.75" thickBot="1"/>
    <row r="38" spans="2:53" ht="16.5" thickBot="1">
      <c r="B38" s="13">
        <v>41369</v>
      </c>
      <c r="C38" s="11" t="s">
        <v>0</v>
      </c>
      <c r="D38" s="15">
        <v>8</v>
      </c>
      <c r="E38" s="2"/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f>SUM(F38:J38)</f>
        <v>1</v>
      </c>
      <c r="L38" s="4"/>
      <c r="M38" s="113">
        <v>0</v>
      </c>
      <c r="N38" s="15">
        <v>0</v>
      </c>
      <c r="O38" s="4"/>
      <c r="P38" s="114">
        <f>D38-(M38+N38)</f>
        <v>8</v>
      </c>
      <c r="Q38" s="4"/>
      <c r="R38" s="7" t="s">
        <v>159</v>
      </c>
      <c r="S38" s="115">
        <v>0.33700000000000002</v>
      </c>
      <c r="T38" s="115">
        <v>0.33500000000000002</v>
      </c>
      <c r="U38" s="115">
        <f>S38+T38</f>
        <v>0.67200000000000004</v>
      </c>
      <c r="V38" s="116">
        <v>90</v>
      </c>
      <c r="W38" s="50">
        <f>P38*V38</f>
        <v>720</v>
      </c>
      <c r="X38" s="4"/>
      <c r="Y38" s="117">
        <v>577</v>
      </c>
      <c r="Z38" s="118">
        <v>577</v>
      </c>
      <c r="AA38" s="118">
        <v>0</v>
      </c>
      <c r="AB38" s="118">
        <v>0</v>
      </c>
      <c r="AC38" s="119">
        <v>577</v>
      </c>
      <c r="AD38" s="120">
        <v>185</v>
      </c>
      <c r="AE38" s="117">
        <v>49</v>
      </c>
      <c r="AF38" s="118">
        <v>49</v>
      </c>
      <c r="AG38" s="118">
        <v>0</v>
      </c>
      <c r="AH38" s="118">
        <v>49</v>
      </c>
      <c r="AI38" s="3"/>
      <c r="AJ38" s="29">
        <f>AC38*U38</f>
        <v>387.74400000000003</v>
      </c>
      <c r="AK38" s="121">
        <v>32.56</v>
      </c>
      <c r="AL38" s="15">
        <v>23.65</v>
      </c>
      <c r="AM38" s="15">
        <v>1.3</v>
      </c>
      <c r="AN38" s="121">
        <f>AK38+AM38</f>
        <v>33.86</v>
      </c>
      <c r="AO38" s="122"/>
      <c r="AP38" s="124">
        <f>AR35</f>
        <v>524.25599999999997</v>
      </c>
      <c r="AQ38" s="125">
        <f>AJ38+AK38+AL38+AM38</f>
        <v>445.25400000000002</v>
      </c>
      <c r="AR38" s="125">
        <f>AP38-AQ38</f>
        <v>79.001999999999953</v>
      </c>
      <c r="AS38" s="3"/>
      <c r="AT38" s="29">
        <f>(AC38/W38)*100</f>
        <v>80.138888888888886</v>
      </c>
      <c r="AU38" s="15" t="s">
        <v>134</v>
      </c>
      <c r="AV38" s="50">
        <f>(AK38/(AJ38+AK38))*100</f>
        <v>7.7467737637519507</v>
      </c>
      <c r="AW38" s="15">
        <f>(AN38/AJ38)*100</f>
        <v>8.7325658166212747</v>
      </c>
      <c r="AX38" s="4"/>
      <c r="AY38" s="113" t="s">
        <v>52</v>
      </c>
      <c r="AZ38" s="15" t="s">
        <v>52</v>
      </c>
      <c r="BA38" s="15" t="s">
        <v>52</v>
      </c>
    </row>
    <row r="39" spans="2:53" ht="16.5" thickBot="1">
      <c r="B39" s="14" t="s">
        <v>86</v>
      </c>
      <c r="C39" s="12"/>
      <c r="D39" s="12"/>
      <c r="E39" s="2"/>
      <c r="F39" s="8"/>
      <c r="G39" s="8"/>
      <c r="H39" s="8"/>
      <c r="I39" s="8"/>
      <c r="J39" s="8"/>
      <c r="K39" s="8"/>
      <c r="L39" s="4"/>
      <c r="M39" s="127"/>
      <c r="N39" s="126"/>
      <c r="O39" s="4"/>
      <c r="P39" s="149">
        <f>(D38-(K38))-M38-N38</f>
        <v>7</v>
      </c>
      <c r="Q39" s="4"/>
      <c r="R39" s="127"/>
      <c r="S39" s="129"/>
      <c r="T39" s="129"/>
      <c r="U39" s="129"/>
      <c r="V39" s="130"/>
      <c r="W39" s="150">
        <f>P39*V38</f>
        <v>630</v>
      </c>
      <c r="X39" s="131"/>
      <c r="Y39" s="132"/>
      <c r="Z39" s="133"/>
      <c r="AA39" s="133"/>
      <c r="AB39" s="133"/>
      <c r="AC39" s="134"/>
      <c r="AD39" s="135"/>
      <c r="AE39" s="132"/>
      <c r="AF39" s="133"/>
      <c r="AG39" s="133"/>
      <c r="AH39" s="133"/>
      <c r="AI39" s="16"/>
      <c r="AJ39" s="136"/>
      <c r="AK39" s="137"/>
      <c r="AL39" s="130"/>
      <c r="AM39" s="130"/>
      <c r="AN39" s="130"/>
      <c r="AO39" s="131"/>
      <c r="AP39" s="140"/>
      <c r="AQ39" s="137"/>
      <c r="AR39" s="137"/>
      <c r="AS39" s="16"/>
      <c r="AT39" s="151">
        <f>(AC38/W39)*100</f>
        <v>91.587301587301582</v>
      </c>
      <c r="AU39" s="130"/>
      <c r="AV39" s="130"/>
      <c r="AW39" s="130"/>
      <c r="AX39" s="131"/>
      <c r="AY39" s="127"/>
      <c r="AZ39" s="126"/>
      <c r="BA39" s="126"/>
    </row>
    <row r="40" spans="2:53" ht="15.75" thickBot="1"/>
    <row r="41" spans="2:53" ht="16.5" thickBot="1">
      <c r="B41" s="13">
        <v>41369</v>
      </c>
      <c r="C41" s="11" t="s">
        <v>73</v>
      </c>
      <c r="D41" s="15">
        <v>7.5</v>
      </c>
      <c r="E41" s="2"/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>SUM(F41:J41)</f>
        <v>0</v>
      </c>
      <c r="L41" s="4"/>
      <c r="M41" s="113">
        <v>4.5</v>
      </c>
      <c r="N41" s="15">
        <v>0</v>
      </c>
      <c r="O41" s="4"/>
      <c r="P41" s="114">
        <f>D41-(M41+N41)</f>
        <v>3</v>
      </c>
      <c r="Q41" s="4"/>
      <c r="R41" s="7" t="s">
        <v>159</v>
      </c>
      <c r="S41" s="115">
        <v>0.33100000000000002</v>
      </c>
      <c r="T41" s="115">
        <v>0.33200000000000002</v>
      </c>
      <c r="U41" s="115">
        <f>S41+T41</f>
        <v>0.66300000000000003</v>
      </c>
      <c r="V41" s="116">
        <v>90</v>
      </c>
      <c r="W41" s="50">
        <f>P41*V41</f>
        <v>270</v>
      </c>
      <c r="X41" s="4"/>
      <c r="Y41" s="117">
        <v>170</v>
      </c>
      <c r="Z41" s="118">
        <v>170</v>
      </c>
      <c r="AA41" s="118">
        <v>0</v>
      </c>
      <c r="AB41" s="118">
        <v>0</v>
      </c>
      <c r="AC41" s="119">
        <v>170</v>
      </c>
      <c r="AD41" s="120">
        <v>185</v>
      </c>
      <c r="AE41" s="117">
        <v>0</v>
      </c>
      <c r="AF41" s="118">
        <v>0</v>
      </c>
      <c r="AG41" s="118">
        <v>0</v>
      </c>
      <c r="AH41" s="118">
        <v>0</v>
      </c>
      <c r="AI41" s="3"/>
      <c r="AJ41" s="29">
        <f>AC41*U41</f>
        <v>112.71000000000001</v>
      </c>
      <c r="AK41" s="121">
        <v>0</v>
      </c>
      <c r="AL41" s="15">
        <v>5.95</v>
      </c>
      <c r="AM41" s="15">
        <v>0</v>
      </c>
      <c r="AN41" s="121">
        <f>AK41+AM41</f>
        <v>0</v>
      </c>
      <c r="AO41" s="122"/>
      <c r="AP41" s="124">
        <f>AR38</f>
        <v>79.001999999999953</v>
      </c>
      <c r="AQ41" s="125">
        <f>AJ41+AK41+AL41+AM41</f>
        <v>118.66000000000001</v>
      </c>
      <c r="AR41" s="125">
        <f>AP41-AQ41</f>
        <v>-39.658000000000058</v>
      </c>
      <c r="AS41" s="3"/>
      <c r="AT41" s="29">
        <f>(AC41/W41)*100</f>
        <v>62.962962962962962</v>
      </c>
      <c r="AU41" s="15" t="s">
        <v>134</v>
      </c>
      <c r="AV41" s="50">
        <f>(AK41/(AJ41+AK41))*100</f>
        <v>0</v>
      </c>
      <c r="AW41" s="15">
        <f>(AN41/AJ41)*100</f>
        <v>0</v>
      </c>
      <c r="AX41" s="4"/>
      <c r="AY41" s="113" t="s">
        <v>135</v>
      </c>
      <c r="AZ41" s="15" t="s">
        <v>52</v>
      </c>
      <c r="BA41" s="15" t="s">
        <v>52</v>
      </c>
    </row>
    <row r="42" spans="2:53" ht="16.5" thickBot="1">
      <c r="B42" s="14" t="s">
        <v>197</v>
      </c>
      <c r="C42" s="12"/>
      <c r="D42" s="12"/>
      <c r="E42" s="2"/>
      <c r="F42" s="8"/>
      <c r="G42" s="8"/>
      <c r="H42" s="8"/>
      <c r="I42" s="8"/>
      <c r="J42" s="8"/>
      <c r="K42" s="8"/>
      <c r="L42" s="4"/>
      <c r="M42" s="127"/>
      <c r="N42" s="126"/>
      <c r="O42" s="4"/>
      <c r="P42" s="149">
        <f>(D41-(K41))-M41-N41</f>
        <v>3</v>
      </c>
      <c r="Q42" s="4"/>
      <c r="R42" s="127"/>
      <c r="S42" s="129"/>
      <c r="T42" s="129"/>
      <c r="U42" s="129"/>
      <c r="V42" s="130"/>
      <c r="W42" s="150">
        <f>P42*V41</f>
        <v>270</v>
      </c>
      <c r="X42" s="131"/>
      <c r="Y42" s="132"/>
      <c r="Z42" s="133"/>
      <c r="AA42" s="133"/>
      <c r="AB42" s="133"/>
      <c r="AC42" s="134"/>
      <c r="AD42" s="135"/>
      <c r="AE42" s="132"/>
      <c r="AF42" s="133"/>
      <c r="AG42" s="133"/>
      <c r="AH42" s="133"/>
      <c r="AI42" s="16"/>
      <c r="AJ42" s="136"/>
      <c r="AK42" s="137"/>
      <c r="AL42" s="130"/>
      <c r="AM42" s="130"/>
      <c r="AN42" s="130"/>
      <c r="AO42" s="131"/>
      <c r="AP42" s="140"/>
      <c r="AQ42" s="137"/>
      <c r="AR42" s="137"/>
      <c r="AS42" s="16"/>
      <c r="AT42" s="151">
        <f>(AC41/W42)*100</f>
        <v>62.962962962962962</v>
      </c>
      <c r="AU42" s="130"/>
      <c r="AV42" s="130"/>
      <c r="AW42" s="130"/>
      <c r="AX42" s="131"/>
      <c r="AY42" s="127"/>
      <c r="AZ42" s="126"/>
      <c r="BA42" s="126"/>
    </row>
    <row r="44" spans="2:53" ht="15.75" thickBot="1">
      <c r="B44" s="280" t="s">
        <v>162</v>
      </c>
    </row>
    <row r="45" spans="2:53" s="267" customFormat="1" ht="16.5" customHeight="1">
      <c r="B45" s="223" t="s">
        <v>32</v>
      </c>
      <c r="C45" s="224" t="s">
        <v>1</v>
      </c>
      <c r="D45" s="225" t="s">
        <v>1</v>
      </c>
      <c r="E45" s="226"/>
      <c r="F45" s="664" t="s">
        <v>12</v>
      </c>
      <c r="G45" s="665"/>
      <c r="H45" s="665"/>
      <c r="I45" s="665"/>
      <c r="J45" s="665"/>
      <c r="K45" s="666"/>
      <c r="L45" s="168"/>
      <c r="M45" s="667" t="s">
        <v>33</v>
      </c>
      <c r="N45" s="668"/>
      <c r="O45" s="168"/>
      <c r="P45" s="168" t="s">
        <v>10</v>
      </c>
      <c r="Q45" s="226"/>
      <c r="R45" s="168" t="s">
        <v>122</v>
      </c>
      <c r="S45" s="664" t="s">
        <v>123</v>
      </c>
      <c r="T45" s="665"/>
      <c r="U45" s="666"/>
      <c r="V45" s="168" t="s">
        <v>29</v>
      </c>
      <c r="W45" s="168" t="s">
        <v>14</v>
      </c>
      <c r="X45" s="226" t="s">
        <v>9</v>
      </c>
      <c r="Y45" s="669" t="s">
        <v>124</v>
      </c>
      <c r="Z45" s="670"/>
      <c r="AA45" s="670"/>
      <c r="AB45" s="671"/>
      <c r="AC45" s="227" t="s">
        <v>14</v>
      </c>
      <c r="AD45" s="272"/>
      <c r="AE45" s="669" t="s">
        <v>41</v>
      </c>
      <c r="AF45" s="670"/>
      <c r="AG45" s="671"/>
      <c r="AH45" s="229" t="s">
        <v>43</v>
      </c>
      <c r="AI45" s="226"/>
      <c r="AJ45" s="230" t="s">
        <v>38</v>
      </c>
      <c r="AK45" s="231"/>
      <c r="AL45" s="226"/>
      <c r="AM45" s="232"/>
      <c r="AN45" s="168" t="s">
        <v>11</v>
      </c>
      <c r="AO45" s="226"/>
      <c r="AP45" s="658" t="s">
        <v>39</v>
      </c>
      <c r="AQ45" s="659"/>
      <c r="AR45" s="660"/>
      <c r="AS45" s="226"/>
      <c r="AT45" s="168" t="s">
        <v>22</v>
      </c>
      <c r="AU45" s="168" t="s">
        <v>22</v>
      </c>
      <c r="AV45" s="168" t="s">
        <v>20</v>
      </c>
      <c r="AW45" s="168" t="s">
        <v>20</v>
      </c>
      <c r="AX45" s="226"/>
      <c r="AY45" s="168" t="s">
        <v>22</v>
      </c>
      <c r="AZ45" s="168" t="s">
        <v>9</v>
      </c>
      <c r="BA45" s="233" t="s">
        <v>9</v>
      </c>
    </row>
    <row r="46" spans="2:53" s="267" customFormat="1" ht="16.5" customHeight="1" thickBot="1">
      <c r="B46" s="234" t="s">
        <v>9</v>
      </c>
      <c r="C46" s="189" t="s">
        <v>9</v>
      </c>
      <c r="D46" s="235" t="s">
        <v>10</v>
      </c>
      <c r="E46" s="236"/>
      <c r="F46" s="237" t="s">
        <v>3</v>
      </c>
      <c r="G46" s="237" t="s">
        <v>4</v>
      </c>
      <c r="H46" s="237" t="s">
        <v>5</v>
      </c>
      <c r="I46" s="237" t="s">
        <v>6</v>
      </c>
      <c r="J46" s="237" t="s">
        <v>8</v>
      </c>
      <c r="K46" s="237" t="s">
        <v>11</v>
      </c>
      <c r="L46" s="189"/>
      <c r="M46" s="238" t="s">
        <v>10</v>
      </c>
      <c r="N46" s="239" t="s">
        <v>116</v>
      </c>
      <c r="O46" s="189"/>
      <c r="P46" s="189" t="s">
        <v>2</v>
      </c>
      <c r="Q46" s="236"/>
      <c r="R46" s="189" t="s">
        <v>125</v>
      </c>
      <c r="S46" s="240" t="s">
        <v>126</v>
      </c>
      <c r="T46" s="189" t="s">
        <v>127</v>
      </c>
      <c r="U46" s="189" t="s">
        <v>34</v>
      </c>
      <c r="V46" s="189" t="s">
        <v>46</v>
      </c>
      <c r="W46" s="189" t="s">
        <v>16</v>
      </c>
      <c r="X46" s="236" t="s">
        <v>9</v>
      </c>
      <c r="Y46" s="661" t="s">
        <v>128</v>
      </c>
      <c r="Z46" s="662"/>
      <c r="AA46" s="662"/>
      <c r="AB46" s="663"/>
      <c r="AC46" s="238" t="s">
        <v>11</v>
      </c>
      <c r="AD46" s="271"/>
      <c r="AE46" s="661" t="s">
        <v>42</v>
      </c>
      <c r="AF46" s="662"/>
      <c r="AG46" s="663"/>
      <c r="AH46" s="183" t="s">
        <v>129</v>
      </c>
      <c r="AI46" s="236"/>
      <c r="AJ46" s="242" t="s">
        <v>23</v>
      </c>
      <c r="AK46" s="243" t="s">
        <v>18</v>
      </c>
      <c r="AL46" s="242" t="s">
        <v>25</v>
      </c>
      <c r="AM46" s="242" t="s">
        <v>26</v>
      </c>
      <c r="AN46" s="189" t="s">
        <v>30</v>
      </c>
      <c r="AO46" s="236"/>
      <c r="AP46" s="244" t="s">
        <v>130</v>
      </c>
      <c r="AQ46" s="236" t="s">
        <v>195</v>
      </c>
      <c r="AR46" s="240"/>
      <c r="AS46" s="236"/>
      <c r="AT46" s="189" t="s">
        <v>14</v>
      </c>
      <c r="AU46" s="189" t="s">
        <v>14</v>
      </c>
      <c r="AV46" s="189" t="s">
        <v>27</v>
      </c>
      <c r="AW46" s="189" t="s">
        <v>28</v>
      </c>
      <c r="AX46" s="236"/>
      <c r="AY46" s="189" t="s">
        <v>14</v>
      </c>
      <c r="AZ46" s="189" t="s">
        <v>27</v>
      </c>
      <c r="BA46" s="235" t="s">
        <v>28</v>
      </c>
    </row>
    <row r="47" spans="2:53" s="267" customFormat="1" ht="15.75" thickBot="1">
      <c r="B47" s="245"/>
      <c r="C47" s="213"/>
      <c r="D47" s="246" t="s">
        <v>9</v>
      </c>
      <c r="E47" s="247"/>
      <c r="F47" s="248"/>
      <c r="G47" s="248"/>
      <c r="H47" s="248"/>
      <c r="I47" s="248" t="s">
        <v>7</v>
      </c>
      <c r="J47" s="248"/>
      <c r="K47" s="248"/>
      <c r="L47" s="213"/>
      <c r="M47" s="249" t="s">
        <v>15</v>
      </c>
      <c r="N47" s="248" t="s">
        <v>132</v>
      </c>
      <c r="O47" s="213"/>
      <c r="P47" s="213" t="s">
        <v>9</v>
      </c>
      <c r="Q47" s="247"/>
      <c r="R47" s="213"/>
      <c r="S47" s="250"/>
      <c r="T47" s="213"/>
      <c r="U47" s="213"/>
      <c r="V47" s="213" t="s">
        <v>13</v>
      </c>
      <c r="W47" s="213" t="s">
        <v>17</v>
      </c>
      <c r="X47" s="247"/>
      <c r="Y47" s="251" t="s">
        <v>126</v>
      </c>
      <c r="Z47" s="251" t="s">
        <v>127</v>
      </c>
      <c r="AA47" s="201" t="s">
        <v>133</v>
      </c>
      <c r="AB47" s="252" t="s">
        <v>19</v>
      </c>
      <c r="AC47" s="250"/>
      <c r="AD47" s="247"/>
      <c r="AE47" s="253" t="s">
        <v>126</v>
      </c>
      <c r="AF47" s="254" t="s">
        <v>127</v>
      </c>
      <c r="AG47" s="255" t="s">
        <v>19</v>
      </c>
      <c r="AH47" s="256" t="s">
        <v>19</v>
      </c>
      <c r="AI47" s="247"/>
      <c r="AJ47" s="213" t="s">
        <v>24</v>
      </c>
      <c r="AK47" s="257" t="s">
        <v>24</v>
      </c>
      <c r="AL47" s="213" t="s">
        <v>24</v>
      </c>
      <c r="AM47" s="213" t="s">
        <v>24</v>
      </c>
      <c r="AN47" s="213" t="s">
        <v>24</v>
      </c>
      <c r="AO47" s="247"/>
      <c r="AP47" s="258" t="s">
        <v>36</v>
      </c>
      <c r="AQ47" s="259" t="s">
        <v>35</v>
      </c>
      <c r="AR47" s="251" t="s">
        <v>37</v>
      </c>
      <c r="AS47" s="247"/>
      <c r="AT47" s="213" t="s">
        <v>20</v>
      </c>
      <c r="AU47" s="213" t="s">
        <v>20</v>
      </c>
      <c r="AV47" s="213"/>
      <c r="AW47" s="213"/>
      <c r="AX47" s="247"/>
      <c r="AY47" s="260">
        <v>1</v>
      </c>
      <c r="AZ47" s="261">
        <v>0</v>
      </c>
      <c r="BA47" s="246" t="s">
        <v>31</v>
      </c>
    </row>
    <row r="49" spans="6:40">
      <c r="F49">
        <f t="shared" ref="F49:K49" si="0">F11+F14+F17+F23+F26+F29+F35+F38+F41</f>
        <v>18.3</v>
      </c>
      <c r="G49">
        <f t="shared" si="0"/>
        <v>1.5</v>
      </c>
      <c r="H49">
        <f t="shared" si="0"/>
        <v>0</v>
      </c>
      <c r="I49">
        <f t="shared" si="0"/>
        <v>0</v>
      </c>
      <c r="J49">
        <f t="shared" si="0"/>
        <v>1</v>
      </c>
      <c r="K49">
        <f t="shared" si="0"/>
        <v>20.8</v>
      </c>
      <c r="M49">
        <f>M11+M14+M17+M23+M26+M29+M35+M38+M41</f>
        <v>13.5</v>
      </c>
      <c r="N49">
        <f>N11+N14+N17+N23+N26+N29+N35+N38+N41</f>
        <v>0</v>
      </c>
      <c r="P49">
        <f>P12++P15+P18+P24+P27+P30+P36+P39+P42</f>
        <v>35.700000000000003</v>
      </c>
      <c r="W49">
        <f>W12++W15+W18+W24+W27+W30+W36+W39+W42</f>
        <v>3213</v>
      </c>
      <c r="AC49">
        <f>AC11+AC14+AC17+AC23+AC26+AC29+AC35+AC38+AC41</f>
        <v>2616</v>
      </c>
      <c r="AH49">
        <f>AH11+AH14+AH17+AH23+AH26+AH29+AH35+AH38+AH41</f>
        <v>239</v>
      </c>
      <c r="AJ49">
        <f>AJ11+AJ14+AJ17+AJ23+AJ26+AJ29+AJ35+AJ38+AJ41</f>
        <v>1764.3320000000003</v>
      </c>
      <c r="AK49">
        <f>AK11+AK14+AK17+AK23+AK26+AK29+AK35+AK38+AK41</f>
        <v>161.06399999999999</v>
      </c>
      <c r="AL49">
        <f>AL11+AL14+AL17+AL23+AL26+AL29+AL35+AL38+AL41</f>
        <v>125.51</v>
      </c>
      <c r="AM49">
        <f>AM11+AM14+AM17+AM23+AM26+AM29+AM35+AM38+AM41</f>
        <v>6.3</v>
      </c>
      <c r="AN49">
        <f>AN11+AN14+AN17+AN23+AN26+AN29+AN35+AN38+AN41</f>
        <v>167.36399999999998</v>
      </c>
    </row>
  </sheetData>
  <mergeCells count="34">
    <mergeCell ref="AE32:AG32"/>
    <mergeCell ref="AP32:AR32"/>
    <mergeCell ref="Y33:AB33"/>
    <mergeCell ref="AE33:AG33"/>
    <mergeCell ref="F20:K20"/>
    <mergeCell ref="M20:N20"/>
    <mergeCell ref="S20:U20"/>
    <mergeCell ref="Y20:AB20"/>
    <mergeCell ref="AE20:AG20"/>
    <mergeCell ref="Y21:AB21"/>
    <mergeCell ref="AE21:AG21"/>
    <mergeCell ref="F32:K32"/>
    <mergeCell ref="M32:N32"/>
    <mergeCell ref="S32:U32"/>
    <mergeCell ref="Y32:AB32"/>
    <mergeCell ref="AP20:AR20"/>
    <mergeCell ref="Y9:AB9"/>
    <mergeCell ref="AE9:AG9"/>
    <mergeCell ref="I2:AE2"/>
    <mergeCell ref="AY6:BA6"/>
    <mergeCell ref="F8:K8"/>
    <mergeCell ref="M8:N8"/>
    <mergeCell ref="S8:U8"/>
    <mergeCell ref="Y8:AB8"/>
    <mergeCell ref="AE8:AG8"/>
    <mergeCell ref="AP8:AR8"/>
    <mergeCell ref="AP45:AR45"/>
    <mergeCell ref="Y46:AB46"/>
    <mergeCell ref="AE46:AG46"/>
    <mergeCell ref="F45:K45"/>
    <mergeCell ref="M45:N45"/>
    <mergeCell ref="S45:U45"/>
    <mergeCell ref="Y45:AB45"/>
    <mergeCell ref="AE45:AG45"/>
  </mergeCells>
  <conditionalFormatting sqref="AY11:BA12 AY14:BA15">
    <cfRule type="containsText" dxfId="379" priority="13" operator="containsText" text="Si">
      <formula>NOT(ISERROR(SEARCH("Si",AY11)))</formula>
    </cfRule>
    <cfRule type="containsText" dxfId="378" priority="14" operator="containsText" text="No">
      <formula>NOT(ISERROR(SEARCH("No",AY11)))</formula>
    </cfRule>
  </conditionalFormatting>
  <conditionalFormatting sqref="AY17:BA18 AY23:BA24">
    <cfRule type="containsText" dxfId="377" priority="11" operator="containsText" text="Si">
      <formula>NOT(ISERROR(SEARCH("Si",AY17)))</formula>
    </cfRule>
    <cfRule type="containsText" dxfId="376" priority="12" operator="containsText" text="No">
      <formula>NOT(ISERROR(SEARCH("No",AY17)))</formula>
    </cfRule>
  </conditionalFormatting>
  <conditionalFormatting sqref="AY26:BA27">
    <cfRule type="containsText" dxfId="375" priority="9" operator="containsText" text="Si">
      <formula>NOT(ISERROR(SEARCH("Si",AY26)))</formula>
    </cfRule>
    <cfRule type="containsText" dxfId="374" priority="10" operator="containsText" text="No">
      <formula>NOT(ISERROR(SEARCH("No",AY26)))</formula>
    </cfRule>
  </conditionalFormatting>
  <conditionalFormatting sqref="AY29:BA30">
    <cfRule type="containsText" dxfId="373" priority="7" operator="containsText" text="Si">
      <formula>NOT(ISERROR(SEARCH("Si",AY29)))</formula>
    </cfRule>
    <cfRule type="containsText" dxfId="372" priority="8" operator="containsText" text="No">
      <formula>NOT(ISERROR(SEARCH("No",AY29)))</formula>
    </cfRule>
  </conditionalFormatting>
  <conditionalFormatting sqref="AY35:BA36">
    <cfRule type="containsText" dxfId="371" priority="5" operator="containsText" text="Si">
      <formula>NOT(ISERROR(SEARCH("Si",AY35)))</formula>
    </cfRule>
    <cfRule type="containsText" dxfId="370" priority="6" operator="containsText" text="No">
      <formula>NOT(ISERROR(SEARCH("No",AY35)))</formula>
    </cfRule>
  </conditionalFormatting>
  <conditionalFormatting sqref="AY38:BA39">
    <cfRule type="containsText" dxfId="369" priority="3" operator="containsText" text="Si">
      <formula>NOT(ISERROR(SEARCH("Si",AY38)))</formula>
    </cfRule>
    <cfRule type="containsText" dxfId="368" priority="4" operator="containsText" text="No">
      <formula>NOT(ISERROR(SEARCH("No",AY38)))</formula>
    </cfRule>
  </conditionalFormatting>
  <conditionalFormatting sqref="AY41:BA42">
    <cfRule type="containsText" dxfId="367" priority="1" operator="containsText" text="Si">
      <formula>NOT(ISERROR(SEARCH("Si",AY41)))</formula>
    </cfRule>
    <cfRule type="containsText" dxfId="366" priority="2" operator="containsText" text="No">
      <formula>NOT(ISERROR(SEARCH("No",AY41)))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19</vt:i4>
      </vt:variant>
    </vt:vector>
  </HeadingPairs>
  <TitlesOfParts>
    <vt:vector size="46" baseType="lpstr">
      <vt:lpstr>Maq-Ext-Cin AGOSTO</vt:lpstr>
      <vt:lpstr>Maq-Ext-Cin OCTUBRE</vt:lpstr>
      <vt:lpstr>Maq-Ext-Cin NOVIEMBRE</vt:lpstr>
      <vt:lpstr>Maq-Ext-Cin ENERO_13</vt:lpstr>
      <vt:lpstr>Maq-Ext-Cin ENERO_13 </vt:lpstr>
      <vt:lpstr>Maq-Iny-MIR FEBRERO_13</vt:lpstr>
      <vt:lpstr>MP</vt:lpstr>
      <vt:lpstr>Maq-Iny-MIR MARZO_13</vt:lpstr>
      <vt:lpstr>Maq-Iny-MIR ABRIL_13 </vt:lpstr>
      <vt:lpstr>Maq-Iny-MIR JUNIO_13</vt:lpstr>
      <vt:lpstr>Maq-Iny-MIR JULIO_13</vt:lpstr>
      <vt:lpstr>Maq-Iny-MIR AGOSTO _13</vt:lpstr>
      <vt:lpstr>Maq-Iny-MIR SEPTIEMBRE _13</vt:lpstr>
      <vt:lpstr>Maq-Iny-MIR OCTUBRE _13</vt:lpstr>
      <vt:lpstr>Maq-Iny-MIR NOVIEMBRE _13</vt:lpstr>
      <vt:lpstr>Maq-Iny-MIR DICIEMBRE _13</vt:lpstr>
      <vt:lpstr>Maq-Iny-MIR ENERO_14</vt:lpstr>
      <vt:lpstr>Maq-Iny-MIR FEBRERO_14  </vt:lpstr>
      <vt:lpstr>Maq-Iny-MIR MARZO - 14</vt:lpstr>
      <vt:lpstr>Maq-Iny-MIR ABRIL- 14</vt:lpstr>
      <vt:lpstr>Maq-Iny-MIR MAYO-14</vt:lpstr>
      <vt:lpstr>Maq-Iny-MIR JUNIO-14 </vt:lpstr>
      <vt:lpstr>Maq-Iny-MIR JULIO-14</vt:lpstr>
      <vt:lpstr>Maq-Iny-MIR AGOSTO-14</vt:lpstr>
      <vt:lpstr>RELACION DE MP </vt:lpstr>
      <vt:lpstr>Maq-Iny-Mir FEBRERO.15</vt:lpstr>
      <vt:lpstr>INDICADORES</vt:lpstr>
      <vt:lpstr>'Maq-Ext-Cin ENERO_13 '!Área_de_impresión</vt:lpstr>
      <vt:lpstr>'Maq-Iny-MIR ABRIL- 14'!Área_de_impresión</vt:lpstr>
      <vt:lpstr>'Maq-Iny-MIR ABRIL_13 '!Área_de_impresión</vt:lpstr>
      <vt:lpstr>'Maq-Iny-MIR AGOSTO _13'!Área_de_impresión</vt:lpstr>
      <vt:lpstr>'Maq-Iny-MIR AGOSTO-14'!Área_de_impresión</vt:lpstr>
      <vt:lpstr>'Maq-Iny-MIR DICIEMBRE _13'!Área_de_impresión</vt:lpstr>
      <vt:lpstr>'Maq-Iny-MIR ENERO_14'!Área_de_impresión</vt:lpstr>
      <vt:lpstr>'Maq-Iny-MIR FEBRERO_13'!Área_de_impresión</vt:lpstr>
      <vt:lpstr>'Maq-Iny-MIR FEBRERO_14  '!Área_de_impresión</vt:lpstr>
      <vt:lpstr>'Maq-Iny-MIR JULIO_13'!Área_de_impresión</vt:lpstr>
      <vt:lpstr>'Maq-Iny-MIR JULIO-14'!Área_de_impresión</vt:lpstr>
      <vt:lpstr>'Maq-Iny-MIR JUNIO_13'!Área_de_impresión</vt:lpstr>
      <vt:lpstr>'Maq-Iny-MIR JUNIO-14 '!Área_de_impresión</vt:lpstr>
      <vt:lpstr>'Maq-Iny-MIR MARZO - 14'!Área_de_impresión</vt:lpstr>
      <vt:lpstr>'Maq-Iny-MIR MARZO_13'!Área_de_impresión</vt:lpstr>
      <vt:lpstr>'Maq-Iny-MIR MAYO-14'!Área_de_impresión</vt:lpstr>
      <vt:lpstr>'Maq-Iny-MIR NOVIEMBRE _13'!Área_de_impresión</vt:lpstr>
      <vt:lpstr>'Maq-Iny-MIR OCTUBRE _13'!Área_de_impresión</vt:lpstr>
      <vt:lpstr>'Maq-Iny-MIR SEPTIEMBRE _13'!Área_de_impresión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2015-04-17T21:12:07Z</dcterms:modified>
</cp:coreProperties>
</file>