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ml.chartshapes+xml"/>
  <Override PartName="/xl/charts/chart2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OneDrive\SGC_ISO_9001_2008 SINDEUR - copia\8.0_MEDICION, ANALISIS Y MEJORA\8.2 Seguimiento y medición\8.2.3 Seguimiento y Medición del Proceso\RC-CA-24 Registro Indicadores de producción\"/>
    </mc:Choice>
  </mc:AlternateContent>
  <xr:revisionPtr revIDLastSave="0" documentId="13_ncr:1_{3758AA11-A77C-480D-A205-DC1D8A034EC9}" xr6:coauthVersionLast="45" xr6:coauthVersionMax="45" xr10:uidLastSave="{00000000-0000-0000-0000-000000000000}"/>
  <bookViews>
    <workbookView xWindow="-120" yWindow="-120" windowWidth="19440" windowHeight="15000" firstSheet="7" activeTab="8" xr2:uid="{00000000-000D-0000-FFFF-FFFF00000000}"/>
  </bookViews>
  <sheets>
    <sheet name="Maq-Iny-Cin JULIO 13" sheetId="1" r:id="rId1"/>
    <sheet name="Maq-Iny-Cin AGOSTO 13 " sheetId="2" r:id="rId2"/>
    <sheet name="Maq-Iny-Cin SEPTIEMBRE 13" sheetId="3" r:id="rId3"/>
    <sheet name="Maq-Iny-Cin OCTUBRE 13" sheetId="5" r:id="rId4"/>
    <sheet name="Maq-Iny-Cin NOVIEMBRE 13" sheetId="6" r:id="rId5"/>
    <sheet name="Maq-Iny-Cin Diciembre 13" sheetId="8" r:id="rId6"/>
    <sheet name="Maq-Iny-Cin Marzo-14" sheetId="7" r:id="rId7"/>
    <sheet name="Maq-Iny-Cin MARZO15" sheetId="9" r:id="rId8"/>
    <sheet name="INDICADORES MENS." sheetId="10" r:id="rId9"/>
    <sheet name="relacion MP " sheetId="4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10" l="1"/>
  <c r="G32" i="10" s="1"/>
  <c r="F33" i="10"/>
  <c r="G33" i="10" s="1"/>
  <c r="F34" i="10"/>
  <c r="G34" i="10" s="1"/>
  <c r="F35" i="10"/>
  <c r="G35" i="10" s="1"/>
  <c r="F36" i="10"/>
  <c r="G36" i="10" s="1"/>
  <c r="F37" i="10"/>
  <c r="G37" i="10" s="1"/>
  <c r="F38" i="10"/>
  <c r="G38" i="10" s="1"/>
  <c r="F39" i="10"/>
  <c r="G39" i="10" s="1"/>
  <c r="E15" i="10"/>
  <c r="E14" i="10"/>
  <c r="E13" i="10"/>
  <c r="E12" i="10"/>
  <c r="E11" i="10"/>
  <c r="E10" i="10"/>
  <c r="E9" i="10"/>
  <c r="E8" i="10"/>
  <c r="AO51" i="9" l="1"/>
  <c r="AN51" i="9"/>
  <c r="AH51" i="9"/>
  <c r="AC51" i="9"/>
  <c r="P51" i="9"/>
  <c r="K51" i="9"/>
  <c r="P52" i="9" s="1"/>
  <c r="AO48" i="9"/>
  <c r="AN48" i="9"/>
  <c r="AH48" i="9"/>
  <c r="AC48" i="9"/>
  <c r="P48" i="9"/>
  <c r="K48" i="9"/>
  <c r="P49" i="9" s="1"/>
  <c r="AO45" i="9"/>
  <c r="AN45" i="9"/>
  <c r="AH45" i="9"/>
  <c r="AC45" i="9"/>
  <c r="P45" i="9"/>
  <c r="K45" i="9"/>
  <c r="P46" i="9" s="1"/>
  <c r="AO42" i="9"/>
  <c r="AN42" i="9"/>
  <c r="AH42" i="9"/>
  <c r="AC42" i="9"/>
  <c r="P42" i="9"/>
  <c r="K42" i="9"/>
  <c r="P43" i="9" s="1"/>
  <c r="AO39" i="9"/>
  <c r="AN39" i="9"/>
  <c r="AH39" i="9"/>
  <c r="AC39" i="9"/>
  <c r="P39" i="9"/>
  <c r="K39" i="9"/>
  <c r="P40" i="9" s="1"/>
  <c r="AO36" i="9"/>
  <c r="AN36" i="9"/>
  <c r="AH36" i="9"/>
  <c r="AC36" i="9"/>
  <c r="P36" i="9"/>
  <c r="K36" i="9"/>
  <c r="P37" i="9" s="1"/>
  <c r="AO33" i="9"/>
  <c r="AN33" i="9"/>
  <c r="AH33" i="9"/>
  <c r="AC33" i="9"/>
  <c r="P33" i="9"/>
  <c r="K33" i="9"/>
  <c r="P34" i="9" s="1"/>
  <c r="K27" i="9"/>
  <c r="AO30" i="9"/>
  <c r="AN30" i="9"/>
  <c r="AH30" i="9"/>
  <c r="AC30" i="9"/>
  <c r="P30" i="9"/>
  <c r="K30" i="9"/>
  <c r="P31" i="9" s="1"/>
  <c r="AO27" i="9"/>
  <c r="AN27" i="9"/>
  <c r="AH27" i="9"/>
  <c r="AC27" i="9"/>
  <c r="P27" i="9"/>
  <c r="P28" i="9"/>
  <c r="AO24" i="9"/>
  <c r="AN24" i="9"/>
  <c r="AH24" i="9"/>
  <c r="AC24" i="9"/>
  <c r="P24" i="9"/>
  <c r="K24" i="9"/>
  <c r="P25" i="9" s="1"/>
  <c r="AO21" i="9"/>
  <c r="AN21" i="9"/>
  <c r="AH21" i="9"/>
  <c r="AC21" i="9"/>
  <c r="P21" i="9"/>
  <c r="K21" i="9"/>
  <c r="P22" i="9" s="1"/>
  <c r="AO15" i="9"/>
  <c r="AN15" i="9"/>
  <c r="AH15" i="9"/>
  <c r="AC15" i="9"/>
  <c r="AW15" i="9" s="1"/>
  <c r="P15" i="9"/>
  <c r="W15" i="9" s="1"/>
  <c r="K15" i="9"/>
  <c r="P16" i="9" s="1"/>
  <c r="W16" i="9" s="1"/>
  <c r="AN18" i="9"/>
  <c r="AH18" i="9"/>
  <c r="AC18" i="9"/>
  <c r="AO18" i="9"/>
  <c r="P18" i="9"/>
  <c r="K18" i="9"/>
  <c r="P19" i="9" s="1"/>
  <c r="AR12" i="9"/>
  <c r="AO12" i="9"/>
  <c r="N141" i="7"/>
  <c r="M141" i="7"/>
  <c r="J141" i="7"/>
  <c r="I141" i="7"/>
  <c r="H141" i="7"/>
  <c r="G141" i="7"/>
  <c r="F141" i="7"/>
  <c r="AN141" i="7"/>
  <c r="AM141" i="7"/>
  <c r="AL141" i="7"/>
  <c r="AK141" i="7"/>
  <c r="AT132" i="7"/>
  <c r="AW133" i="7"/>
  <c r="AW132" i="7"/>
  <c r="AR132" i="7"/>
  <c r="AO132" i="7"/>
  <c r="U132" i="7"/>
  <c r="AJ132" i="7" s="1"/>
  <c r="P132" i="7"/>
  <c r="K132" i="7"/>
  <c r="P133" i="7" s="1"/>
  <c r="AW130" i="7"/>
  <c r="AW129" i="7"/>
  <c r="AR129" i="7"/>
  <c r="AO129" i="7"/>
  <c r="U129" i="7"/>
  <c r="AJ129" i="7" s="1"/>
  <c r="AT129" i="7" s="1"/>
  <c r="P129" i="7"/>
  <c r="K129" i="7"/>
  <c r="P130" i="7" s="1"/>
  <c r="AR126" i="7"/>
  <c r="AO126" i="7"/>
  <c r="U126" i="7"/>
  <c r="AJ126" i="7" s="1"/>
  <c r="AT126" i="7" s="1"/>
  <c r="P126" i="7"/>
  <c r="AW126" i="7" s="1"/>
  <c r="K126" i="7"/>
  <c r="P127" i="7" s="1"/>
  <c r="AW127" i="7" s="1"/>
  <c r="AR123" i="7"/>
  <c r="AO123" i="7"/>
  <c r="U123" i="7"/>
  <c r="AJ123" i="7" s="1"/>
  <c r="AT123" i="7" s="1"/>
  <c r="AU123" i="7" s="1"/>
  <c r="AS126" i="7" s="1"/>
  <c r="P123" i="7"/>
  <c r="AW123" i="7" s="1"/>
  <c r="K123" i="7"/>
  <c r="P124" i="7" s="1"/>
  <c r="AW124" i="7" s="1"/>
  <c r="AR108" i="7"/>
  <c r="AO108" i="7"/>
  <c r="U108" i="7"/>
  <c r="AJ108" i="7" s="1"/>
  <c r="AT108" i="7" s="1"/>
  <c r="P108" i="7"/>
  <c r="K108" i="7"/>
  <c r="P109" i="7" s="1"/>
  <c r="AR105" i="7"/>
  <c r="AO105" i="7"/>
  <c r="U105" i="7"/>
  <c r="AJ105" i="7" s="1"/>
  <c r="AT105" i="7" s="1"/>
  <c r="P105" i="7"/>
  <c r="K105" i="7"/>
  <c r="P106" i="7" s="1"/>
  <c r="AR102" i="7"/>
  <c r="AO102" i="7"/>
  <c r="U102" i="7"/>
  <c r="AJ102" i="7" s="1"/>
  <c r="AT102" i="7" s="1"/>
  <c r="P102" i="7"/>
  <c r="K102" i="7"/>
  <c r="P103" i="7" s="1"/>
  <c r="AR99" i="7"/>
  <c r="AO99" i="7"/>
  <c r="U99" i="7"/>
  <c r="AJ99" i="7" s="1"/>
  <c r="AT99" i="7" s="1"/>
  <c r="P99" i="7"/>
  <c r="K99" i="7"/>
  <c r="P100" i="7" s="1"/>
  <c r="AR96" i="7"/>
  <c r="AO96" i="7"/>
  <c r="U96" i="7"/>
  <c r="AJ96" i="7" s="1"/>
  <c r="AT96" i="7" s="1"/>
  <c r="P96" i="7"/>
  <c r="K96" i="7"/>
  <c r="P97" i="7" s="1"/>
  <c r="AR93" i="7"/>
  <c r="AO93" i="7"/>
  <c r="U93" i="7"/>
  <c r="AJ93" i="7" s="1"/>
  <c r="AT93" i="7" s="1"/>
  <c r="P93" i="7"/>
  <c r="K93" i="7"/>
  <c r="P94" i="7" s="1"/>
  <c r="AR90" i="7"/>
  <c r="AO90" i="7"/>
  <c r="U90" i="7"/>
  <c r="AJ90" i="7" s="1"/>
  <c r="AT90" i="7" s="1"/>
  <c r="P90" i="7"/>
  <c r="K90" i="7"/>
  <c r="P91" i="7" s="1"/>
  <c r="AR87" i="7"/>
  <c r="AO87" i="7"/>
  <c r="U87" i="7"/>
  <c r="AJ87" i="7" s="1"/>
  <c r="AT87" i="7" s="1"/>
  <c r="AU87" i="7" s="1"/>
  <c r="P87" i="7"/>
  <c r="K87" i="7"/>
  <c r="P88" i="7" s="1"/>
  <c r="AR81" i="7"/>
  <c r="AO81" i="7"/>
  <c r="U81" i="7"/>
  <c r="AJ81" i="7" s="1"/>
  <c r="AT81" i="7" s="1"/>
  <c r="P81" i="7"/>
  <c r="K81" i="7"/>
  <c r="P82" i="7" s="1"/>
  <c r="AR78" i="7"/>
  <c r="AO78" i="7"/>
  <c r="U78" i="7"/>
  <c r="AJ78" i="7" s="1"/>
  <c r="AT78" i="7" s="1"/>
  <c r="P78" i="7"/>
  <c r="K78" i="7"/>
  <c r="P79" i="7" s="1"/>
  <c r="AR75" i="7"/>
  <c r="AO75" i="7"/>
  <c r="U75" i="7"/>
  <c r="AJ75" i="7" s="1"/>
  <c r="AT75" i="7" s="1"/>
  <c r="P75" i="7"/>
  <c r="K75" i="7"/>
  <c r="P76" i="7" s="1"/>
  <c r="AR72" i="7"/>
  <c r="AO72" i="7"/>
  <c r="U72" i="7"/>
  <c r="AJ72" i="7" s="1"/>
  <c r="AT72" i="7" s="1"/>
  <c r="P72" i="7"/>
  <c r="K72" i="7"/>
  <c r="P73" i="7" s="1"/>
  <c r="AR69" i="7"/>
  <c r="AO69" i="7"/>
  <c r="U69" i="7"/>
  <c r="AJ69" i="7" s="1"/>
  <c r="AT69" i="7" s="1"/>
  <c r="P69" i="7"/>
  <c r="K69" i="7"/>
  <c r="P70" i="7" s="1"/>
  <c r="AR66" i="7"/>
  <c r="AO66" i="7"/>
  <c r="U66" i="7"/>
  <c r="AJ66" i="7" s="1"/>
  <c r="AT66" i="7" s="1"/>
  <c r="P66" i="7"/>
  <c r="K66" i="7"/>
  <c r="P67" i="7" s="1"/>
  <c r="AR63" i="7"/>
  <c r="AO63" i="7"/>
  <c r="U63" i="7"/>
  <c r="AJ63" i="7" s="1"/>
  <c r="AT63" i="7" s="1"/>
  <c r="P63" i="7"/>
  <c r="K63" i="7"/>
  <c r="P64" i="7" s="1"/>
  <c r="U60" i="7"/>
  <c r="AJ60" i="7" s="1"/>
  <c r="AT60" i="7" s="1"/>
  <c r="U57" i="7"/>
  <c r="AJ57" i="7" s="1"/>
  <c r="AT57" i="7" s="1"/>
  <c r="U54" i="7"/>
  <c r="AJ54" i="7" s="1"/>
  <c r="AT54" i="7" s="1"/>
  <c r="AR60" i="7"/>
  <c r="AO60" i="7"/>
  <c r="P60" i="7"/>
  <c r="K60" i="7"/>
  <c r="P61" i="7" s="1"/>
  <c r="AR57" i="7"/>
  <c r="AO57" i="7"/>
  <c r="P57" i="7"/>
  <c r="K57" i="7"/>
  <c r="P58" i="7" s="1"/>
  <c r="AR54" i="7"/>
  <c r="AO54" i="7"/>
  <c r="P54" i="7"/>
  <c r="K54" i="7"/>
  <c r="P55" i="7" s="1"/>
  <c r="AR51" i="7"/>
  <c r="AO51" i="7"/>
  <c r="U51" i="7"/>
  <c r="AJ51" i="7" s="1"/>
  <c r="AT51" i="7" s="1"/>
  <c r="P51" i="7"/>
  <c r="K51" i="7"/>
  <c r="P52" i="7" s="1"/>
  <c r="AR45" i="7"/>
  <c r="AO45" i="7"/>
  <c r="U45" i="7"/>
  <c r="AJ45" i="7" s="1"/>
  <c r="AT45" i="7" s="1"/>
  <c r="P45" i="7"/>
  <c r="K45" i="7"/>
  <c r="P46" i="7" s="1"/>
  <c r="AR42" i="7"/>
  <c r="AO42" i="7"/>
  <c r="U42" i="7"/>
  <c r="AJ42" i="7" s="1"/>
  <c r="AT42" i="7" s="1"/>
  <c r="P42" i="7"/>
  <c r="K42" i="7"/>
  <c r="P43" i="7" s="1"/>
  <c r="AR39" i="7"/>
  <c r="AO39" i="7"/>
  <c r="U39" i="7"/>
  <c r="AJ39" i="7" s="1"/>
  <c r="AT39" i="7" s="1"/>
  <c r="P39" i="7"/>
  <c r="K39" i="7"/>
  <c r="P40" i="7" s="1"/>
  <c r="W39" i="7" s="1"/>
  <c r="AR30" i="7"/>
  <c r="AO30" i="7"/>
  <c r="U30" i="7"/>
  <c r="AJ30" i="7" s="1"/>
  <c r="AT30" i="7" s="1"/>
  <c r="P30" i="7"/>
  <c r="K30" i="7"/>
  <c r="P31" i="7" s="1"/>
  <c r="AR36" i="7"/>
  <c r="AO36" i="7"/>
  <c r="U36" i="7"/>
  <c r="AJ36" i="7" s="1"/>
  <c r="AT36" i="7" s="1"/>
  <c r="P36" i="7"/>
  <c r="K36" i="7"/>
  <c r="P37" i="7" s="1"/>
  <c r="W37" i="7" s="1"/>
  <c r="AW37" i="7" s="1"/>
  <c r="AR33" i="7"/>
  <c r="AO33" i="7"/>
  <c r="U33" i="7"/>
  <c r="AJ33" i="7" s="1"/>
  <c r="AT33" i="7" s="1"/>
  <c r="P33" i="7"/>
  <c r="K33" i="7"/>
  <c r="P34" i="7" s="1"/>
  <c r="W34" i="7" s="1"/>
  <c r="AW34" i="7" s="1"/>
  <c r="AR27" i="7"/>
  <c r="AO27" i="7"/>
  <c r="U27" i="7"/>
  <c r="AJ27" i="7" s="1"/>
  <c r="AT27" i="7" s="1"/>
  <c r="P27" i="7"/>
  <c r="K27" i="7"/>
  <c r="P28" i="7" s="1"/>
  <c r="W28" i="7" s="1"/>
  <c r="AW28" i="7" s="1"/>
  <c r="AR24" i="7"/>
  <c r="AO24" i="7"/>
  <c r="U24" i="7"/>
  <c r="AJ24" i="7" s="1"/>
  <c r="AT24" i="7" s="1"/>
  <c r="P24" i="7"/>
  <c r="K24" i="7"/>
  <c r="P25" i="7" s="1"/>
  <c r="W25" i="7" s="1"/>
  <c r="AW25" i="7" s="1"/>
  <c r="AR21" i="7"/>
  <c r="AO21" i="7"/>
  <c r="U21" i="7"/>
  <c r="AJ21" i="7" s="1"/>
  <c r="AT21" i="7" s="1"/>
  <c r="P21" i="7"/>
  <c r="K21" i="7"/>
  <c r="P22" i="7" s="1"/>
  <c r="W22" i="7" s="1"/>
  <c r="AW22" i="7" s="1"/>
  <c r="AR18" i="7"/>
  <c r="AO18" i="7"/>
  <c r="U18" i="7"/>
  <c r="AJ18" i="7" s="1"/>
  <c r="AT18" i="7" s="1"/>
  <c r="P18" i="7"/>
  <c r="K18" i="7"/>
  <c r="P19" i="7" s="1"/>
  <c r="W19" i="7" s="1"/>
  <c r="AW19" i="7" s="1"/>
  <c r="AW13" i="7"/>
  <c r="AR12" i="7"/>
  <c r="AO12" i="7"/>
  <c r="U12" i="7"/>
  <c r="AJ12" i="7" s="1"/>
  <c r="P12" i="7"/>
  <c r="K12" i="7"/>
  <c r="P13" i="7" s="1"/>
  <c r="W12" i="7" s="1"/>
  <c r="AW12" i="7" s="1"/>
  <c r="W27" i="7" l="1"/>
  <c r="AW27" i="7" s="1"/>
  <c r="AU126" i="7"/>
  <c r="AS129" i="7" s="1"/>
  <c r="AU129" i="7" s="1"/>
  <c r="AS132" i="7" s="1"/>
  <c r="AU132" i="7" s="1"/>
  <c r="AJ15" i="9"/>
  <c r="AS15" i="9" s="1"/>
  <c r="W52" i="9"/>
  <c r="AW52" i="9" s="1"/>
  <c r="W51" i="9"/>
  <c r="AW51" i="9" s="1"/>
  <c r="AJ51" i="9"/>
  <c r="AR51" i="9"/>
  <c r="W49" i="9"/>
  <c r="AW49" i="9" s="1"/>
  <c r="W48" i="9"/>
  <c r="AW48" i="9" s="1"/>
  <c r="AJ48" i="9"/>
  <c r="AR48" i="9"/>
  <c r="W46" i="9"/>
  <c r="W45" i="9"/>
  <c r="AW45" i="9" s="1"/>
  <c r="AJ45" i="9"/>
  <c r="AW46" i="9"/>
  <c r="AR45" i="9"/>
  <c r="W43" i="9"/>
  <c r="AW43" i="9" s="1"/>
  <c r="W42" i="9"/>
  <c r="AW42" i="9" s="1"/>
  <c r="AJ42" i="9"/>
  <c r="AR42" i="9"/>
  <c r="W40" i="9"/>
  <c r="W39" i="9"/>
  <c r="AW39" i="9" s="1"/>
  <c r="AJ39" i="9"/>
  <c r="AW40" i="9"/>
  <c r="AR39" i="9"/>
  <c r="W37" i="9"/>
  <c r="W36" i="9"/>
  <c r="AW36" i="9" s="1"/>
  <c r="AJ36" i="9"/>
  <c r="AW37" i="9"/>
  <c r="AR36" i="9"/>
  <c r="W34" i="9"/>
  <c r="W33" i="9"/>
  <c r="AW33" i="9" s="1"/>
  <c r="AJ33" i="9"/>
  <c r="AW34" i="9"/>
  <c r="AR33" i="9"/>
  <c r="W31" i="9"/>
  <c r="AW31" i="9" s="1"/>
  <c r="W30" i="9"/>
  <c r="AW30" i="9" s="1"/>
  <c r="AJ30" i="9"/>
  <c r="AR30" i="9"/>
  <c r="W28" i="9"/>
  <c r="AW28" i="9" s="1"/>
  <c r="W27" i="9"/>
  <c r="AW27" i="9" s="1"/>
  <c r="AJ27" i="9"/>
  <c r="AR27" i="9"/>
  <c r="W25" i="9"/>
  <c r="W24" i="9"/>
  <c r="AW24" i="9" s="1"/>
  <c r="AJ24" i="9"/>
  <c r="AW25" i="9"/>
  <c r="AR24" i="9"/>
  <c r="W22" i="9"/>
  <c r="AW22" i="9" s="1"/>
  <c r="W21" i="9"/>
  <c r="AW21" i="9" s="1"/>
  <c r="AR21" i="9"/>
  <c r="AJ21" i="9"/>
  <c r="AR15" i="9"/>
  <c r="AW16" i="9"/>
  <c r="AT15" i="9"/>
  <c r="AU15" i="9" s="1"/>
  <c r="W18" i="9"/>
  <c r="AW18" i="9" s="1"/>
  <c r="AR18" i="9"/>
  <c r="W19" i="9"/>
  <c r="AW19" i="9" s="1"/>
  <c r="AJ18" i="9"/>
  <c r="W18" i="7"/>
  <c r="AW18" i="7" s="1"/>
  <c r="W24" i="7"/>
  <c r="W33" i="7"/>
  <c r="AW33" i="7" s="1"/>
  <c r="AW24" i="7"/>
  <c r="W21" i="7"/>
  <c r="AW21" i="7" s="1"/>
  <c r="W109" i="7"/>
  <c r="AW109" i="7" s="1"/>
  <c r="W108" i="7"/>
  <c r="AW108" i="7" s="1"/>
  <c r="W103" i="7"/>
  <c r="AW103" i="7" s="1"/>
  <c r="W102" i="7"/>
  <c r="AW102" i="7" s="1"/>
  <c r="W106" i="7"/>
  <c r="AW106" i="7" s="1"/>
  <c r="W105" i="7"/>
  <c r="AW105" i="7" s="1"/>
  <c r="W100" i="7"/>
  <c r="AW100" i="7" s="1"/>
  <c r="W99" i="7"/>
  <c r="AW99" i="7" s="1"/>
  <c r="W94" i="7"/>
  <c r="AW94" i="7" s="1"/>
  <c r="W93" i="7"/>
  <c r="AW93" i="7" s="1"/>
  <c r="W97" i="7"/>
  <c r="AW97" i="7" s="1"/>
  <c r="W96" i="7"/>
  <c r="AW96" i="7" s="1"/>
  <c r="W91" i="7"/>
  <c r="AW91" i="7" s="1"/>
  <c r="W90" i="7"/>
  <c r="AW90" i="7" s="1"/>
  <c r="W82" i="7"/>
  <c r="AW82" i="7" s="1"/>
  <c r="W81" i="7"/>
  <c r="AW81" i="7" s="1"/>
  <c r="W88" i="7"/>
  <c r="AW88" i="7" s="1"/>
  <c r="W87" i="7"/>
  <c r="AW87" i="7" s="1"/>
  <c r="W79" i="7"/>
  <c r="AW79" i="7" s="1"/>
  <c r="W78" i="7"/>
  <c r="AW78" i="7" s="1"/>
  <c r="W73" i="7"/>
  <c r="AW73" i="7" s="1"/>
  <c r="W72" i="7"/>
  <c r="AW72" i="7" s="1"/>
  <c r="W76" i="7"/>
  <c r="AW76" i="7" s="1"/>
  <c r="W75" i="7"/>
  <c r="AW75" i="7" s="1"/>
  <c r="W70" i="7"/>
  <c r="AW70" i="7" s="1"/>
  <c r="W69" i="7"/>
  <c r="AW69" i="7" s="1"/>
  <c r="W64" i="7"/>
  <c r="AW64" i="7" s="1"/>
  <c r="W63" i="7"/>
  <c r="AW63" i="7" s="1"/>
  <c r="W67" i="7"/>
  <c r="AW67" i="7" s="1"/>
  <c r="W66" i="7"/>
  <c r="AW66" i="7" s="1"/>
  <c r="W61" i="7"/>
  <c r="AW61" i="7" s="1"/>
  <c r="W60" i="7"/>
  <c r="AW60" i="7" s="1"/>
  <c r="W55" i="7"/>
  <c r="AW55" i="7" s="1"/>
  <c r="W54" i="7"/>
  <c r="AW54" i="7" s="1"/>
  <c r="W58" i="7"/>
  <c r="AW58" i="7" s="1"/>
  <c r="W57" i="7"/>
  <c r="AW57" i="7" s="1"/>
  <c r="W52" i="7"/>
  <c r="AW52" i="7" s="1"/>
  <c r="W51" i="7"/>
  <c r="AW51" i="7" s="1"/>
  <c r="W43" i="7"/>
  <c r="AW43" i="7" s="1"/>
  <c r="W42" i="7"/>
  <c r="AW42" i="7" s="1"/>
  <c r="W46" i="7"/>
  <c r="AW46" i="7" s="1"/>
  <c r="W45" i="7"/>
  <c r="AW45" i="7" s="1"/>
  <c r="W40" i="7"/>
  <c r="AW40" i="7" s="1"/>
  <c r="AW39" i="7"/>
  <c r="W36" i="7"/>
  <c r="AW36" i="7" s="1"/>
  <c r="W31" i="7"/>
  <c r="AW31" i="7" s="1"/>
  <c r="W30" i="7"/>
  <c r="AW30" i="7" s="1"/>
  <c r="AY12" i="7"/>
  <c r="AZ12" i="7"/>
  <c r="AT12" i="7"/>
  <c r="AU12" i="7" s="1"/>
  <c r="AS15" i="7" s="1"/>
  <c r="AT21" i="9" l="1"/>
  <c r="AS21" i="9"/>
  <c r="AT18" i="9"/>
  <c r="AS18" i="9"/>
  <c r="AT51" i="9"/>
  <c r="AY51" i="9"/>
  <c r="AS51" i="9"/>
  <c r="AU51" i="9" s="1"/>
  <c r="AZ51" i="9"/>
  <c r="AT48" i="9"/>
  <c r="AY48" i="9"/>
  <c r="AS48" i="9"/>
  <c r="AU48" i="9" s="1"/>
  <c r="AZ48" i="9"/>
  <c r="AT45" i="9"/>
  <c r="AY45" i="9"/>
  <c r="AS45" i="9"/>
  <c r="AU45" i="9" s="1"/>
  <c r="AZ45" i="9"/>
  <c r="AT42" i="9"/>
  <c r="AY42" i="9"/>
  <c r="AS42" i="9"/>
  <c r="AU42" i="9" s="1"/>
  <c r="AZ42" i="9"/>
  <c r="AT39" i="9"/>
  <c r="AY39" i="9"/>
  <c r="AS39" i="9"/>
  <c r="AU39" i="9" s="1"/>
  <c r="AZ39" i="9"/>
  <c r="AT36" i="9"/>
  <c r="AY36" i="9"/>
  <c r="AS36" i="9"/>
  <c r="AU36" i="9" s="1"/>
  <c r="AZ36" i="9"/>
  <c r="AT33" i="9"/>
  <c r="AY33" i="9"/>
  <c r="AS33" i="9"/>
  <c r="AU33" i="9" s="1"/>
  <c r="AZ33" i="9"/>
  <c r="AT30" i="9"/>
  <c r="AY30" i="9"/>
  <c r="AS30" i="9"/>
  <c r="AU30" i="9" s="1"/>
  <c r="AZ30" i="9"/>
  <c r="AT27" i="9"/>
  <c r="AY27" i="9"/>
  <c r="AS27" i="9"/>
  <c r="AU27" i="9" s="1"/>
  <c r="AZ27" i="9"/>
  <c r="AT24" i="9"/>
  <c r="AY24" i="9"/>
  <c r="AS24" i="9"/>
  <c r="AU24" i="9" s="1"/>
  <c r="AZ24" i="9"/>
  <c r="AZ18" i="9"/>
  <c r="AY21" i="9"/>
  <c r="AZ21" i="9"/>
  <c r="AY15" i="9"/>
  <c r="AZ15" i="9"/>
  <c r="AY18" i="9"/>
  <c r="AW16" i="7"/>
  <c r="AR15" i="7"/>
  <c r="AO15" i="7"/>
  <c r="U15" i="7"/>
  <c r="AJ15" i="7" s="1"/>
  <c r="P15" i="7"/>
  <c r="K15" i="7"/>
  <c r="P16" i="7" l="1"/>
  <c r="W15" i="7" s="1"/>
  <c r="AW15" i="7" s="1"/>
  <c r="AU21" i="9"/>
  <c r="AU18" i="9"/>
  <c r="AY15" i="7"/>
  <c r="AZ15" i="7"/>
  <c r="AT15" i="7"/>
  <c r="AU15" i="7" s="1"/>
  <c r="AS18" i="7" s="1"/>
  <c r="AU18" i="7" s="1"/>
  <c r="AS21" i="7" s="1"/>
  <c r="AU21" i="7" s="1"/>
  <c r="AS24" i="7" s="1"/>
  <c r="AU24" i="7" s="1"/>
  <c r="AS27" i="7" s="1"/>
  <c r="AU27" i="7" s="1"/>
  <c r="AS30" i="7" l="1"/>
  <c r="AU30" i="7" s="1"/>
  <c r="AS33" i="7"/>
  <c r="AU33" i="7" s="1"/>
  <c r="AS36" i="7" s="1"/>
  <c r="AU36" i="7" s="1"/>
  <c r="AR117" i="7"/>
  <c r="AO117" i="7"/>
  <c r="U117" i="7"/>
  <c r="AJ117" i="7" s="1"/>
  <c r="AT117" i="7" s="1"/>
  <c r="P117" i="7"/>
  <c r="W117" i="7" s="1"/>
  <c r="AW117" i="7" s="1"/>
  <c r="K117" i="7"/>
  <c r="P118" i="7" s="1"/>
  <c r="W118" i="7" s="1"/>
  <c r="AW118" i="7" s="1"/>
  <c r="AR114" i="7"/>
  <c r="AO114" i="7"/>
  <c r="U114" i="7"/>
  <c r="AJ114" i="7" s="1"/>
  <c r="AT114" i="7" s="1"/>
  <c r="P114" i="7"/>
  <c r="W114" i="7" s="1"/>
  <c r="AW114" i="7" s="1"/>
  <c r="K114" i="7"/>
  <c r="P115" i="7" s="1"/>
  <c r="W115" i="7" s="1"/>
  <c r="AW115" i="7" s="1"/>
  <c r="K111" i="7"/>
  <c r="AR111" i="7"/>
  <c r="AO111" i="7"/>
  <c r="U111" i="7"/>
  <c r="AJ111" i="7" s="1"/>
  <c r="P111" i="7"/>
  <c r="W111" i="7" s="1"/>
  <c r="AW111" i="7" s="1"/>
  <c r="AM67" i="8"/>
  <c r="AL67" i="8"/>
  <c r="AK67" i="8"/>
  <c r="AM65" i="8"/>
  <c r="AL65" i="8"/>
  <c r="AK65" i="8"/>
  <c r="AM63" i="8"/>
  <c r="AL63" i="8"/>
  <c r="AK63" i="8"/>
  <c r="N63" i="8"/>
  <c r="M63" i="8"/>
  <c r="L63" i="8"/>
  <c r="J63" i="8"/>
  <c r="I63" i="8"/>
  <c r="H63" i="8"/>
  <c r="G63" i="8"/>
  <c r="F63" i="8"/>
  <c r="AR54" i="8"/>
  <c r="AO54" i="8"/>
  <c r="AN54" i="8"/>
  <c r="U54" i="8"/>
  <c r="AJ54" i="8" s="1"/>
  <c r="P54" i="8"/>
  <c r="W55" i="8" s="1"/>
  <c r="AW55" i="8" s="1"/>
  <c r="K54" i="8"/>
  <c r="P55" i="8" s="1"/>
  <c r="AR51" i="8"/>
  <c r="AO51" i="8"/>
  <c r="AN51" i="8"/>
  <c r="AZ51" i="8" s="1"/>
  <c r="U51" i="8"/>
  <c r="AJ51" i="8" s="1"/>
  <c r="P51" i="8"/>
  <c r="W51" i="8" s="1"/>
  <c r="AW51" i="8" s="1"/>
  <c r="K51" i="8"/>
  <c r="P52" i="8" s="1"/>
  <c r="AR45" i="8"/>
  <c r="AO45" i="8"/>
  <c r="AN45" i="8"/>
  <c r="AZ45" i="8" s="1"/>
  <c r="U45" i="8"/>
  <c r="AJ45" i="8" s="1"/>
  <c r="P45" i="8"/>
  <c r="W45" i="8" s="1"/>
  <c r="AW45" i="8" s="1"/>
  <c r="K45" i="8"/>
  <c r="P46" i="8" s="1"/>
  <c r="AR39" i="8"/>
  <c r="AO39" i="8"/>
  <c r="AN39" i="8"/>
  <c r="AZ39" i="8" s="1"/>
  <c r="U39" i="8"/>
  <c r="AJ39" i="8" s="1"/>
  <c r="P39" i="8"/>
  <c r="W40" i="8" s="1"/>
  <c r="AW40" i="8" s="1"/>
  <c r="K39" i="8"/>
  <c r="P40" i="8" s="1"/>
  <c r="AR36" i="8"/>
  <c r="AO36" i="8"/>
  <c r="AN36" i="8"/>
  <c r="AZ36" i="8" s="1"/>
  <c r="U36" i="8"/>
  <c r="AJ36" i="8" s="1"/>
  <c r="P36" i="8"/>
  <c r="W37" i="8" s="1"/>
  <c r="AW37" i="8" s="1"/>
  <c r="K36" i="8"/>
  <c r="P37" i="8" s="1"/>
  <c r="AR33" i="8"/>
  <c r="AO33" i="8"/>
  <c r="AN33" i="8"/>
  <c r="AZ33" i="8" s="1"/>
  <c r="U33" i="8"/>
  <c r="AJ33" i="8" s="1"/>
  <c r="P33" i="8"/>
  <c r="W34" i="8" s="1"/>
  <c r="AW34" i="8" s="1"/>
  <c r="K33" i="8"/>
  <c r="P34" i="8" s="1"/>
  <c r="U31" i="8"/>
  <c r="AR30" i="8"/>
  <c r="AO30" i="8"/>
  <c r="AN30" i="8"/>
  <c r="U30" i="8"/>
  <c r="AJ30" i="8" s="1"/>
  <c r="AT30" i="8" s="1"/>
  <c r="P30" i="8"/>
  <c r="K30" i="8"/>
  <c r="P31" i="8" s="1"/>
  <c r="AR24" i="8"/>
  <c r="AO24" i="8"/>
  <c r="AN24" i="8"/>
  <c r="U24" i="8"/>
  <c r="AJ24" i="8" s="1"/>
  <c r="P24" i="8"/>
  <c r="K24" i="8"/>
  <c r="P25" i="8" s="1"/>
  <c r="AR21" i="8"/>
  <c r="AO21" i="8"/>
  <c r="AN21" i="8"/>
  <c r="U21" i="8"/>
  <c r="AJ21" i="8" s="1"/>
  <c r="P21" i="8"/>
  <c r="K21" i="8"/>
  <c r="P22" i="8" s="1"/>
  <c r="AR18" i="8"/>
  <c r="AO18" i="8"/>
  <c r="AN18" i="8"/>
  <c r="U18" i="8"/>
  <c r="AJ18" i="8" s="1"/>
  <c r="P18" i="8"/>
  <c r="W18" i="8" s="1"/>
  <c r="AW18" i="8" s="1"/>
  <c r="K18" i="8"/>
  <c r="P19" i="8" s="1"/>
  <c r="U13" i="8"/>
  <c r="AR12" i="8"/>
  <c r="AO12" i="8"/>
  <c r="AN12" i="8"/>
  <c r="U12" i="8"/>
  <c r="AJ12" i="8" s="1"/>
  <c r="P12" i="8"/>
  <c r="W13" i="8" s="1"/>
  <c r="AW13" i="8" s="1"/>
  <c r="K12" i="8"/>
  <c r="P112" i="7" l="1"/>
  <c r="W112" i="7" s="1"/>
  <c r="AW112" i="7" s="1"/>
  <c r="K141" i="7"/>
  <c r="K63" i="8"/>
  <c r="AZ18" i="8"/>
  <c r="W22" i="8"/>
  <c r="AW22" i="8" s="1"/>
  <c r="W25" i="8"/>
  <c r="AW25" i="8" s="1"/>
  <c r="W31" i="8"/>
  <c r="AW31" i="8" s="1"/>
  <c r="AT111" i="7"/>
  <c r="AJ141" i="7"/>
  <c r="AS42" i="7"/>
  <c r="AU42" i="7" s="1"/>
  <c r="AS45" i="7" s="1"/>
  <c r="AU45" i="7" s="1"/>
  <c r="AS39" i="7"/>
  <c r="AU39" i="7" s="1"/>
  <c r="AY33" i="8"/>
  <c r="AT33" i="8"/>
  <c r="AT36" i="8"/>
  <c r="AY36" i="8"/>
  <c r="AY39" i="8"/>
  <c r="AT39" i="8"/>
  <c r="AJ65" i="8"/>
  <c r="AY45" i="8"/>
  <c r="AT45" i="8"/>
  <c r="AU45" i="8" s="1"/>
  <c r="AY51" i="8"/>
  <c r="AT51" i="8"/>
  <c r="AU51" i="8" s="1"/>
  <c r="AS54" i="8" s="1"/>
  <c r="AU54" i="8" s="1"/>
  <c r="AT54" i="8"/>
  <c r="AY54" i="8"/>
  <c r="AZ21" i="8"/>
  <c r="AZ24" i="8"/>
  <c r="AZ30" i="8"/>
  <c r="AJ67" i="8"/>
  <c r="AT12" i="8"/>
  <c r="AU12" i="8" s="1"/>
  <c r="AY12" i="8"/>
  <c r="AJ63" i="8"/>
  <c r="AY18" i="8"/>
  <c r="AT18" i="8"/>
  <c r="AU18" i="8" s="1"/>
  <c r="AS21" i="8" s="1"/>
  <c r="AT21" i="8"/>
  <c r="AY21" i="8"/>
  <c r="AY24" i="8"/>
  <c r="AT24" i="8"/>
  <c r="AY30" i="8"/>
  <c r="AU30" i="8"/>
  <c r="AS33" i="8" s="1"/>
  <c r="AU33" i="8" s="1"/>
  <c r="AS36" i="8" s="1"/>
  <c r="AZ12" i="8"/>
  <c r="AZ54" i="8"/>
  <c r="W12" i="8"/>
  <c r="AW12" i="8" s="1"/>
  <c r="P13" i="8"/>
  <c r="P63" i="8" s="1"/>
  <c r="W19" i="8"/>
  <c r="AW19" i="8" s="1"/>
  <c r="W24" i="8"/>
  <c r="AW24" i="8" s="1"/>
  <c r="W33" i="8"/>
  <c r="AW33" i="8" s="1"/>
  <c r="W39" i="8"/>
  <c r="AW39" i="8" s="1"/>
  <c r="W46" i="8"/>
  <c r="AW46" i="8" s="1"/>
  <c r="W52" i="8"/>
  <c r="AW52" i="8" s="1"/>
  <c r="W21" i="8"/>
  <c r="AW21" i="8" s="1"/>
  <c r="W30" i="8"/>
  <c r="AW30" i="8" s="1"/>
  <c r="W36" i="8"/>
  <c r="AW36" i="8" s="1"/>
  <c r="W54" i="8"/>
  <c r="AW54" i="8" s="1"/>
  <c r="AM92" i="6"/>
  <c r="AL92" i="6"/>
  <c r="AK92" i="6"/>
  <c r="AM90" i="6"/>
  <c r="AL90" i="6"/>
  <c r="AK90" i="6"/>
  <c r="N88" i="6"/>
  <c r="J88" i="6"/>
  <c r="I88" i="6"/>
  <c r="H88" i="6"/>
  <c r="G88" i="6"/>
  <c r="F88" i="6"/>
  <c r="AM88" i="6"/>
  <c r="AL88" i="6"/>
  <c r="AK88" i="6"/>
  <c r="AR80" i="6"/>
  <c r="AO80" i="6"/>
  <c r="AN80" i="6"/>
  <c r="U80" i="6"/>
  <c r="AJ80" i="6" s="1"/>
  <c r="P80" i="6"/>
  <c r="K80" i="6"/>
  <c r="P81" i="6" s="1"/>
  <c r="AR74" i="6"/>
  <c r="AO74" i="6"/>
  <c r="AN74" i="6"/>
  <c r="U74" i="6"/>
  <c r="AJ74" i="6" s="1"/>
  <c r="P74" i="6"/>
  <c r="K74" i="6"/>
  <c r="P75" i="6" s="1"/>
  <c r="W75" i="6" l="1"/>
  <c r="AW75" i="6" s="1"/>
  <c r="AU36" i="8"/>
  <c r="AS39" i="8" s="1"/>
  <c r="AU39" i="8" s="1"/>
  <c r="AU51" i="7"/>
  <c r="AS54" i="7" s="1"/>
  <c r="AU54" i="7"/>
  <c r="AS57" i="7" s="1"/>
  <c r="AU57" i="7" s="1"/>
  <c r="AS60" i="7" s="1"/>
  <c r="AU60" i="7" s="1"/>
  <c r="AS63" i="7" s="1"/>
  <c r="AU63" i="7" s="1"/>
  <c r="AS66" i="7" s="1"/>
  <c r="AU66" i="7" s="1"/>
  <c r="AS69" i="7" s="1"/>
  <c r="AU69" i="7" s="1"/>
  <c r="AS72" i="7" s="1"/>
  <c r="AU72" i="7" s="1"/>
  <c r="AS75" i="7" s="1"/>
  <c r="AU75" i="7" s="1"/>
  <c r="AS78" i="7" s="1"/>
  <c r="AU78" i="7" s="1"/>
  <c r="AS81" i="7" s="1"/>
  <c r="AU81" i="7" s="1"/>
  <c r="AU21" i="8"/>
  <c r="AS24" i="8" s="1"/>
  <c r="AU24" i="8" s="1"/>
  <c r="W81" i="6"/>
  <c r="AW81" i="6" s="1"/>
  <c r="AT80" i="6"/>
  <c r="AY80" i="6"/>
  <c r="AZ80" i="6"/>
  <c r="W80" i="6"/>
  <c r="AW80" i="6" s="1"/>
  <c r="AZ74" i="6"/>
  <c r="AT74" i="6"/>
  <c r="AY74" i="6"/>
  <c r="W74" i="6"/>
  <c r="AW74" i="6" s="1"/>
  <c r="AR71" i="6" l="1"/>
  <c r="AO71" i="6"/>
  <c r="AN71" i="6"/>
  <c r="U71" i="6"/>
  <c r="AJ71" i="6" s="1"/>
  <c r="P71" i="6"/>
  <c r="W72" i="6" s="1"/>
  <c r="AW72" i="6" s="1"/>
  <c r="K71" i="6"/>
  <c r="P72" i="6" s="1"/>
  <c r="AR65" i="6"/>
  <c r="AO65" i="6"/>
  <c r="AN65" i="6"/>
  <c r="U65" i="6"/>
  <c r="AJ65" i="6" s="1"/>
  <c r="P65" i="6"/>
  <c r="K65" i="6"/>
  <c r="P66" i="6" s="1"/>
  <c r="U59" i="6"/>
  <c r="AJ59" i="6" s="1"/>
  <c r="AR59" i="6"/>
  <c r="AO59" i="6"/>
  <c r="AN59" i="6"/>
  <c r="P59" i="6"/>
  <c r="W60" i="6" s="1"/>
  <c r="AW60" i="6" s="1"/>
  <c r="K59" i="6"/>
  <c r="P60" i="6" s="1"/>
  <c r="U57" i="6"/>
  <c r="AR56" i="6"/>
  <c r="AO56" i="6"/>
  <c r="AN56" i="6"/>
  <c r="U56" i="6"/>
  <c r="AJ56" i="6" s="1"/>
  <c r="P56" i="6"/>
  <c r="W57" i="6" s="1"/>
  <c r="AW57" i="6" s="1"/>
  <c r="K56" i="6"/>
  <c r="P57" i="6" s="1"/>
  <c r="AR53" i="6"/>
  <c r="AO53" i="6"/>
  <c r="AN53" i="6"/>
  <c r="U53" i="6"/>
  <c r="AJ53" i="6" s="1"/>
  <c r="P53" i="6"/>
  <c r="K53" i="6"/>
  <c r="P54" i="6" s="1"/>
  <c r="U48" i="6"/>
  <c r="AR47" i="6"/>
  <c r="AO47" i="6"/>
  <c r="AN47" i="6"/>
  <c r="U47" i="6"/>
  <c r="AJ47" i="6" s="1"/>
  <c r="P47" i="6"/>
  <c r="K47" i="6"/>
  <c r="P48" i="6" s="1"/>
  <c r="W54" i="6" l="1"/>
  <c r="AW54" i="6" s="1"/>
  <c r="AZ71" i="6"/>
  <c r="AT71" i="6"/>
  <c r="AU71" i="6" s="1"/>
  <c r="AS74" i="6" s="1"/>
  <c r="AU74" i="6" s="1"/>
  <c r="AY71" i="6"/>
  <c r="W71" i="6"/>
  <c r="AW71" i="6" s="1"/>
  <c r="W66" i="6"/>
  <c r="AW66" i="6" s="1"/>
  <c r="AT65" i="6"/>
  <c r="AY65" i="6"/>
  <c r="AU65" i="6"/>
  <c r="AS80" i="6" s="1"/>
  <c r="AU80" i="6" s="1"/>
  <c r="AZ65" i="6"/>
  <c r="W65" i="6"/>
  <c r="AW65" i="6" s="1"/>
  <c r="AZ59" i="6"/>
  <c r="AY59" i="6"/>
  <c r="AT59" i="6"/>
  <c r="W59" i="6"/>
  <c r="AW59" i="6" s="1"/>
  <c r="AZ56" i="6"/>
  <c r="AT56" i="6"/>
  <c r="AU56" i="6" s="1"/>
  <c r="AS59" i="6" s="1"/>
  <c r="AY56" i="6"/>
  <c r="W56" i="6"/>
  <c r="AW56" i="6" s="1"/>
  <c r="AT53" i="6"/>
  <c r="AU53" i="6" s="1"/>
  <c r="AS56" i="6" s="1"/>
  <c r="AY53" i="6"/>
  <c r="AZ53" i="6"/>
  <c r="W53" i="6"/>
  <c r="AW53" i="6" s="1"/>
  <c r="W48" i="6"/>
  <c r="AW48" i="6" s="1"/>
  <c r="AT47" i="6"/>
  <c r="AY47" i="6"/>
  <c r="AZ47" i="6"/>
  <c r="W47" i="6"/>
  <c r="AW47" i="6" s="1"/>
  <c r="AR44" i="6"/>
  <c r="AO44" i="6"/>
  <c r="AN44" i="6"/>
  <c r="U44" i="6"/>
  <c r="AJ44" i="6" s="1"/>
  <c r="P44" i="6"/>
  <c r="K44" i="6"/>
  <c r="P45" i="6" s="1"/>
  <c r="AR41" i="6"/>
  <c r="AO41" i="6"/>
  <c r="AN41" i="6"/>
  <c r="U41" i="6"/>
  <c r="AJ41" i="6" s="1"/>
  <c r="P41" i="6"/>
  <c r="K41" i="6"/>
  <c r="P42" i="6" s="1"/>
  <c r="AR35" i="6"/>
  <c r="AO35" i="6"/>
  <c r="AN35" i="6"/>
  <c r="U35" i="6"/>
  <c r="AJ35" i="6" s="1"/>
  <c r="P35" i="6"/>
  <c r="K35" i="6"/>
  <c r="P36" i="6" s="1"/>
  <c r="U32" i="6"/>
  <c r="AR32" i="6"/>
  <c r="AO32" i="6"/>
  <c r="AN32" i="6"/>
  <c r="AJ32" i="6"/>
  <c r="P32" i="6"/>
  <c r="K32" i="6"/>
  <c r="P33" i="6" s="1"/>
  <c r="U27" i="6"/>
  <c r="AR26" i="6"/>
  <c r="AO26" i="6"/>
  <c r="AN26" i="6"/>
  <c r="U26" i="6"/>
  <c r="AJ26" i="6" s="1"/>
  <c r="P26" i="6"/>
  <c r="K26" i="6"/>
  <c r="P27" i="6" s="1"/>
  <c r="AR23" i="6"/>
  <c r="AO23" i="6"/>
  <c r="AN23" i="6"/>
  <c r="U23" i="6"/>
  <c r="AJ23" i="6" s="1"/>
  <c r="P23" i="6"/>
  <c r="K23" i="6"/>
  <c r="P24" i="6" s="1"/>
  <c r="AR20" i="6"/>
  <c r="AO20" i="6"/>
  <c r="AN20" i="6"/>
  <c r="U20" i="6"/>
  <c r="AJ20" i="6" s="1"/>
  <c r="AJ90" i="6" s="1"/>
  <c r="P20" i="6"/>
  <c r="K20" i="6"/>
  <c r="P21" i="6" s="1"/>
  <c r="AR14" i="6"/>
  <c r="AO14" i="6"/>
  <c r="AN14" i="6"/>
  <c r="U14" i="6"/>
  <c r="AJ14" i="6" s="1"/>
  <c r="AJ92" i="6" s="1"/>
  <c r="P14" i="6"/>
  <c r="W14" i="6" s="1"/>
  <c r="AW14" i="6" s="1"/>
  <c r="K14" i="6"/>
  <c r="N71" i="5"/>
  <c r="J71" i="5"/>
  <c r="I71" i="5"/>
  <c r="H71" i="5"/>
  <c r="G71" i="5"/>
  <c r="F71" i="5"/>
  <c r="P15" i="6" l="1"/>
  <c r="P88" i="6" s="1"/>
  <c r="K88" i="6"/>
  <c r="AJ88" i="6"/>
  <c r="AU59" i="6"/>
  <c r="W45" i="6"/>
  <c r="AW45" i="6" s="1"/>
  <c r="AZ44" i="6"/>
  <c r="AT44" i="6"/>
  <c r="AU44" i="6" s="1"/>
  <c r="AS47" i="6" s="1"/>
  <c r="AU47" i="6" s="1"/>
  <c r="AY44" i="6"/>
  <c r="W44" i="6"/>
  <c r="AW44" i="6" s="1"/>
  <c r="W42" i="6"/>
  <c r="AW42" i="6" s="1"/>
  <c r="AZ41" i="6"/>
  <c r="AT41" i="6"/>
  <c r="AU41" i="6" s="1"/>
  <c r="AS44" i="6" s="1"/>
  <c r="AY41" i="6"/>
  <c r="W41" i="6"/>
  <c r="AW41" i="6" s="1"/>
  <c r="W36" i="6"/>
  <c r="AW36" i="6" s="1"/>
  <c r="AZ35" i="6"/>
  <c r="AT35" i="6"/>
  <c r="AY35" i="6"/>
  <c r="W35" i="6"/>
  <c r="AW35" i="6" s="1"/>
  <c r="W33" i="6"/>
  <c r="AW33" i="6" s="1"/>
  <c r="AZ32" i="6"/>
  <c r="AY32" i="6"/>
  <c r="AT32" i="6"/>
  <c r="W32" i="6"/>
  <c r="AW32" i="6" s="1"/>
  <c r="W27" i="6"/>
  <c r="AW27" i="6" s="1"/>
  <c r="AT26" i="6"/>
  <c r="AY26" i="6"/>
  <c r="AZ26" i="6"/>
  <c r="W26" i="6"/>
  <c r="AW26" i="6" s="1"/>
  <c r="W24" i="6"/>
  <c r="AW24" i="6" s="1"/>
  <c r="AZ23" i="6"/>
  <c r="AT23" i="6"/>
  <c r="AU23" i="6" s="1"/>
  <c r="AS26" i="6" s="1"/>
  <c r="AU26" i="6" s="1"/>
  <c r="AY23" i="6"/>
  <c r="W23" i="6"/>
  <c r="AW23" i="6" s="1"/>
  <c r="W21" i="6"/>
  <c r="AW21" i="6" s="1"/>
  <c r="AZ20" i="6"/>
  <c r="AT20" i="6"/>
  <c r="AU20" i="6" s="1"/>
  <c r="AS23" i="6" s="1"/>
  <c r="AY20" i="6"/>
  <c r="W20" i="6"/>
  <c r="AW20" i="6" s="1"/>
  <c r="AZ14" i="6"/>
  <c r="AY14" i="6"/>
  <c r="AT14" i="6"/>
  <c r="AU14" i="6" s="1"/>
  <c r="W15" i="6"/>
  <c r="AW15" i="6" s="1"/>
  <c r="AM69" i="5"/>
  <c r="AL69" i="5"/>
  <c r="AK69" i="5"/>
  <c r="AM67" i="5"/>
  <c r="AL67" i="5"/>
  <c r="AK67" i="5"/>
  <c r="AM65" i="5"/>
  <c r="AL65" i="5"/>
  <c r="AL71" i="5" s="1"/>
  <c r="AK65" i="5"/>
  <c r="AR56" i="5"/>
  <c r="AO56" i="5"/>
  <c r="AN56" i="5"/>
  <c r="AN69" i="5" s="1"/>
  <c r="U56" i="5"/>
  <c r="AJ56" i="5" s="1"/>
  <c r="P56" i="5"/>
  <c r="K56" i="5"/>
  <c r="P57" i="5" s="1"/>
  <c r="U53" i="5"/>
  <c r="AR53" i="5"/>
  <c r="AO53" i="5"/>
  <c r="AN53" i="5"/>
  <c r="AJ53" i="5"/>
  <c r="AJ69" i="5" s="1"/>
  <c r="P53" i="5"/>
  <c r="K53" i="5"/>
  <c r="P54" i="5" s="1"/>
  <c r="AR47" i="5"/>
  <c r="AO47" i="5"/>
  <c r="AN47" i="5"/>
  <c r="U47" i="5"/>
  <c r="AJ47" i="5" s="1"/>
  <c r="AJ65" i="5" s="1"/>
  <c r="P47" i="5"/>
  <c r="K47" i="5"/>
  <c r="P48" i="5" s="1"/>
  <c r="AR41" i="5"/>
  <c r="AO41" i="5"/>
  <c r="AN41" i="5"/>
  <c r="U41" i="5"/>
  <c r="AJ41" i="5" s="1"/>
  <c r="P41" i="5"/>
  <c r="K41" i="5"/>
  <c r="P42" i="5" s="1"/>
  <c r="AR38" i="5"/>
  <c r="AO38" i="5"/>
  <c r="AN38" i="5"/>
  <c r="U38" i="5"/>
  <c r="AJ38" i="5" s="1"/>
  <c r="P38" i="5"/>
  <c r="K38" i="5"/>
  <c r="P39" i="5" s="1"/>
  <c r="AR35" i="5"/>
  <c r="AO35" i="5"/>
  <c r="AN35" i="5"/>
  <c r="AN67" i="5" s="1"/>
  <c r="U35" i="5"/>
  <c r="AJ35" i="5" s="1"/>
  <c r="AJ67" i="5" s="1"/>
  <c r="P35" i="5"/>
  <c r="K35" i="5"/>
  <c r="P36" i="5" s="1"/>
  <c r="AR29" i="5"/>
  <c r="AO29" i="5"/>
  <c r="AN29" i="5"/>
  <c r="U29" i="5"/>
  <c r="AJ29" i="5" s="1"/>
  <c r="P29" i="5"/>
  <c r="K29" i="5"/>
  <c r="P30" i="5" s="1"/>
  <c r="AR26" i="5"/>
  <c r="AO26" i="5"/>
  <c r="AN26" i="5"/>
  <c r="U26" i="5"/>
  <c r="AJ26" i="5" s="1"/>
  <c r="P26" i="5"/>
  <c r="K26" i="5"/>
  <c r="P27" i="5" s="1"/>
  <c r="AR23" i="5"/>
  <c r="AO23" i="5"/>
  <c r="AN23" i="5"/>
  <c r="U23" i="5"/>
  <c r="AJ23" i="5" s="1"/>
  <c r="P23" i="5"/>
  <c r="K23" i="5"/>
  <c r="P24" i="5" s="1"/>
  <c r="AR17" i="5"/>
  <c r="AO17" i="5"/>
  <c r="AN17" i="5"/>
  <c r="U17" i="5"/>
  <c r="AJ17" i="5" s="1"/>
  <c r="AT17" i="5" s="1"/>
  <c r="P17" i="5"/>
  <c r="K17" i="5"/>
  <c r="P18" i="5" s="1"/>
  <c r="AR14" i="5"/>
  <c r="AO14" i="5"/>
  <c r="AN14" i="5"/>
  <c r="AN65" i="5" s="1"/>
  <c r="AN71" i="5" s="1"/>
  <c r="U14" i="5"/>
  <c r="AJ14" i="5" s="1"/>
  <c r="P14" i="5"/>
  <c r="W14" i="5" s="1"/>
  <c r="AW14" i="5" s="1"/>
  <c r="K14" i="5"/>
  <c r="AL50" i="3"/>
  <c r="N50" i="3"/>
  <c r="M50" i="3"/>
  <c r="J50" i="3"/>
  <c r="I50" i="3"/>
  <c r="H50" i="3"/>
  <c r="G50" i="3"/>
  <c r="F50" i="3"/>
  <c r="AR38" i="3"/>
  <c r="AO38" i="3"/>
  <c r="AN38" i="3"/>
  <c r="U38" i="3"/>
  <c r="AJ38" i="3" s="1"/>
  <c r="P38" i="3"/>
  <c r="K38" i="3"/>
  <c r="P39" i="3" s="1"/>
  <c r="AM48" i="3"/>
  <c r="AL48" i="3"/>
  <c r="AK48" i="3"/>
  <c r="AK46" i="3"/>
  <c r="AK50" i="3" s="1"/>
  <c r="AM46" i="3"/>
  <c r="AM50" i="3" s="1"/>
  <c r="AL46" i="3"/>
  <c r="AR32" i="3"/>
  <c r="AO32" i="3"/>
  <c r="AN32" i="3"/>
  <c r="U32" i="3"/>
  <c r="AJ32" i="3" s="1"/>
  <c r="P32" i="3"/>
  <c r="K32" i="3"/>
  <c r="P33" i="3" s="1"/>
  <c r="AJ71" i="5" l="1"/>
  <c r="AU32" i="6"/>
  <c r="AT88" i="6"/>
  <c r="P15" i="5"/>
  <c r="P71" i="5" s="1"/>
  <c r="K71" i="5"/>
  <c r="AK71" i="5"/>
  <c r="AM71" i="5"/>
  <c r="AS90" i="7"/>
  <c r="AU90" i="7" s="1"/>
  <c r="AS93" i="7" s="1"/>
  <c r="AU93" i="7" s="1"/>
  <c r="AS96" i="7" s="1"/>
  <c r="AU96" i="7" s="1"/>
  <c r="AS99" i="7" s="1"/>
  <c r="AU99" i="7" s="1"/>
  <c r="AS102" i="7" s="1"/>
  <c r="AU102" i="7" s="1"/>
  <c r="AS105" i="7" s="1"/>
  <c r="AU105" i="7" s="1"/>
  <c r="AS108" i="7" s="1"/>
  <c r="AU108" i="7" s="1"/>
  <c r="AS111" i="7" s="1"/>
  <c r="AU111" i="7" s="1"/>
  <c r="AS114" i="7" s="1"/>
  <c r="AU114" i="7" s="1"/>
  <c r="AS117" i="7" s="1"/>
  <c r="AU117" i="7" s="1"/>
  <c r="W57" i="5"/>
  <c r="AW57" i="5" s="1"/>
  <c r="AZ56" i="5"/>
  <c r="AT56" i="5"/>
  <c r="AY56" i="5"/>
  <c r="W56" i="5"/>
  <c r="AW56" i="5" s="1"/>
  <c r="W54" i="5"/>
  <c r="AW54" i="5" s="1"/>
  <c r="AZ53" i="5"/>
  <c r="AT53" i="5"/>
  <c r="AU53" i="5" s="1"/>
  <c r="AS56" i="5" s="1"/>
  <c r="AY53" i="5"/>
  <c r="W53" i="5"/>
  <c r="AW53" i="5" s="1"/>
  <c r="W48" i="5"/>
  <c r="AW48" i="5" s="1"/>
  <c r="AZ47" i="5"/>
  <c r="AT47" i="5"/>
  <c r="AU47" i="5" s="1"/>
  <c r="AY47" i="5"/>
  <c r="W47" i="5"/>
  <c r="AW47" i="5" s="1"/>
  <c r="W42" i="5"/>
  <c r="AW42" i="5" s="1"/>
  <c r="AT41" i="5"/>
  <c r="AY41" i="5"/>
  <c r="AZ41" i="5"/>
  <c r="W41" i="5"/>
  <c r="AW41" i="5" s="1"/>
  <c r="W39" i="5"/>
  <c r="AW39" i="5" s="1"/>
  <c r="AZ38" i="5"/>
  <c r="AT38" i="5"/>
  <c r="AU38" i="5" s="1"/>
  <c r="AS41" i="5" s="1"/>
  <c r="AU41" i="5" s="1"/>
  <c r="AY38" i="5"/>
  <c r="W38" i="5"/>
  <c r="AW38" i="5" s="1"/>
  <c r="W36" i="5"/>
  <c r="AW36" i="5" s="1"/>
  <c r="AZ35" i="5"/>
  <c r="AT35" i="5"/>
  <c r="AU35" i="5" s="1"/>
  <c r="AS38" i="5" s="1"/>
  <c r="AY35" i="5"/>
  <c r="W35" i="5"/>
  <c r="AW35" i="5" s="1"/>
  <c r="W30" i="5"/>
  <c r="AW30" i="5" s="1"/>
  <c r="AT29" i="5"/>
  <c r="AY29" i="5"/>
  <c r="AZ29" i="5"/>
  <c r="W29" i="5"/>
  <c r="AW29" i="5" s="1"/>
  <c r="W18" i="5"/>
  <c r="AW18" i="5" s="1"/>
  <c r="W24" i="5"/>
  <c r="AW24" i="5" s="1"/>
  <c r="W27" i="5"/>
  <c r="AW27" i="5" s="1"/>
  <c r="AZ26" i="5"/>
  <c r="AT26" i="5"/>
  <c r="AY26" i="5"/>
  <c r="W26" i="5"/>
  <c r="AW26" i="5" s="1"/>
  <c r="AT23" i="5"/>
  <c r="AY23" i="5"/>
  <c r="AU23" i="5"/>
  <c r="AS26" i="5" s="1"/>
  <c r="AZ23" i="5"/>
  <c r="W23" i="5"/>
  <c r="AW23" i="5" s="1"/>
  <c r="AZ17" i="5"/>
  <c r="AY17" i="5"/>
  <c r="W17" i="5"/>
  <c r="AW17" i="5" s="1"/>
  <c r="AY14" i="5"/>
  <c r="AT14" i="5"/>
  <c r="AU14" i="5" s="1"/>
  <c r="AS17" i="5" s="1"/>
  <c r="AU17" i="5" s="1"/>
  <c r="AZ14" i="5"/>
  <c r="W15" i="5"/>
  <c r="AW15" i="5" s="1"/>
  <c r="W39" i="3"/>
  <c r="AW39" i="3" s="1"/>
  <c r="AZ38" i="3"/>
  <c r="AT38" i="3"/>
  <c r="AU38" i="3" s="1"/>
  <c r="AY38" i="3"/>
  <c r="W38" i="3"/>
  <c r="AW38" i="3" s="1"/>
  <c r="W33" i="3"/>
  <c r="AW33" i="3" s="1"/>
  <c r="AT32" i="3"/>
  <c r="AY32" i="3"/>
  <c r="AZ32" i="3"/>
  <c r="W32" i="3"/>
  <c r="AW32" i="3" s="1"/>
  <c r="AR29" i="3"/>
  <c r="AO29" i="3"/>
  <c r="AN29" i="3"/>
  <c r="U29" i="3"/>
  <c r="AJ29" i="3" s="1"/>
  <c r="P29" i="3"/>
  <c r="K29" i="3"/>
  <c r="P30" i="3" s="1"/>
  <c r="AR26" i="3"/>
  <c r="AO26" i="3"/>
  <c r="AN26" i="3"/>
  <c r="U26" i="3"/>
  <c r="AJ26" i="3" s="1"/>
  <c r="AJ48" i="3" s="1"/>
  <c r="P26" i="3"/>
  <c r="K26" i="3"/>
  <c r="P27" i="3" s="1"/>
  <c r="AR20" i="3"/>
  <c r="AO20" i="3"/>
  <c r="AN20" i="3"/>
  <c r="U20" i="3"/>
  <c r="AJ20" i="3" s="1"/>
  <c r="P20" i="3"/>
  <c r="K20" i="3"/>
  <c r="P21" i="3" s="1"/>
  <c r="AR14" i="3"/>
  <c r="AO14" i="3"/>
  <c r="AN14" i="3"/>
  <c r="U14" i="3"/>
  <c r="AJ14" i="3" s="1"/>
  <c r="AJ46" i="3" s="1"/>
  <c r="AJ50" i="3" s="1"/>
  <c r="P14" i="3"/>
  <c r="K14" i="3"/>
  <c r="P15" i="3" l="1"/>
  <c r="K50" i="3"/>
  <c r="W14" i="3"/>
  <c r="AW14" i="3" s="1"/>
  <c r="P50" i="3"/>
  <c r="AU56" i="5"/>
  <c r="AS35" i="6"/>
  <c r="AU26" i="5"/>
  <c r="AS29" i="5" s="1"/>
  <c r="AU29" i="5" s="1"/>
  <c r="W30" i="3"/>
  <c r="AW30" i="3" s="1"/>
  <c r="AZ29" i="3"/>
  <c r="AT29" i="3"/>
  <c r="AY29" i="3"/>
  <c r="W29" i="3"/>
  <c r="AW29" i="3" s="1"/>
  <c r="W27" i="3"/>
  <c r="AW27" i="3" s="1"/>
  <c r="AZ26" i="3"/>
  <c r="AT26" i="3"/>
  <c r="AU26" i="3" s="1"/>
  <c r="AS29" i="3" s="1"/>
  <c r="AY26" i="3"/>
  <c r="W26" i="3"/>
  <c r="AW26" i="3" s="1"/>
  <c r="W21" i="3"/>
  <c r="AW21" i="3" s="1"/>
  <c r="AZ20" i="3"/>
  <c r="AT20" i="3"/>
  <c r="AU20" i="3" s="1"/>
  <c r="AY20" i="3"/>
  <c r="W20" i="3"/>
  <c r="AW20" i="3" s="1"/>
  <c r="AZ14" i="3"/>
  <c r="AY14" i="3"/>
  <c r="AT14" i="3"/>
  <c r="AU14" i="3" s="1"/>
  <c r="W15" i="3"/>
  <c r="AW15" i="3" s="1"/>
  <c r="AK62" i="2"/>
  <c r="AM62" i="2"/>
  <c r="AL62" i="2"/>
  <c r="N62" i="2"/>
  <c r="M62" i="2"/>
  <c r="J62" i="2"/>
  <c r="I62" i="2"/>
  <c r="H62" i="2"/>
  <c r="G62" i="2"/>
  <c r="F62" i="2"/>
  <c r="AR55" i="2"/>
  <c r="AO55" i="2"/>
  <c r="AN55" i="2"/>
  <c r="U55" i="2"/>
  <c r="AJ55" i="2" s="1"/>
  <c r="P55" i="2"/>
  <c r="K55" i="2"/>
  <c r="P56" i="2" s="1"/>
  <c r="AR49" i="2"/>
  <c r="AO49" i="2"/>
  <c r="AN49" i="2"/>
  <c r="U49" i="2"/>
  <c r="AJ49" i="2" s="1"/>
  <c r="P49" i="2"/>
  <c r="K49" i="2"/>
  <c r="P50" i="2" s="1"/>
  <c r="AR46" i="2"/>
  <c r="AO46" i="2"/>
  <c r="AN46" i="2"/>
  <c r="U46" i="2"/>
  <c r="AJ46" i="2" s="1"/>
  <c r="P46" i="2"/>
  <c r="K46" i="2"/>
  <c r="P47" i="2" s="1"/>
  <c r="AR43" i="2"/>
  <c r="AO43" i="2"/>
  <c r="AN43" i="2"/>
  <c r="U43" i="2"/>
  <c r="AJ43" i="2" s="1"/>
  <c r="P43" i="2"/>
  <c r="W44" i="2" s="1"/>
  <c r="AW44" i="2" s="1"/>
  <c r="K43" i="2"/>
  <c r="P44" i="2" s="1"/>
  <c r="AR37" i="2"/>
  <c r="AO37" i="2"/>
  <c r="AN37" i="2"/>
  <c r="U37" i="2"/>
  <c r="AJ37" i="2" s="1"/>
  <c r="P37" i="2"/>
  <c r="W38" i="2" s="1"/>
  <c r="AW38" i="2" s="1"/>
  <c r="K37" i="2"/>
  <c r="P38" i="2" s="1"/>
  <c r="AR34" i="2"/>
  <c r="AO34" i="2"/>
  <c r="AN34" i="2"/>
  <c r="U34" i="2"/>
  <c r="AJ34" i="2" s="1"/>
  <c r="P34" i="2"/>
  <c r="K34" i="2"/>
  <c r="P35" i="2" s="1"/>
  <c r="AR28" i="2"/>
  <c r="AO28" i="2"/>
  <c r="AN28" i="2"/>
  <c r="U28" i="2"/>
  <c r="AJ28" i="2" s="1"/>
  <c r="P28" i="2"/>
  <c r="K28" i="2"/>
  <c r="P29" i="2" s="1"/>
  <c r="AR25" i="2"/>
  <c r="AO25" i="2"/>
  <c r="AN25" i="2"/>
  <c r="AZ25" i="2" s="1"/>
  <c r="U25" i="2"/>
  <c r="AJ25" i="2" s="1"/>
  <c r="P25" i="2"/>
  <c r="W26" i="2" s="1"/>
  <c r="AW26" i="2" s="1"/>
  <c r="K25" i="2"/>
  <c r="P26" i="2" s="1"/>
  <c r="AR22" i="2"/>
  <c r="AO22" i="2"/>
  <c r="AN22" i="2"/>
  <c r="U22" i="2"/>
  <c r="AJ22" i="2" s="1"/>
  <c r="P22" i="2"/>
  <c r="K22" i="2"/>
  <c r="P23" i="2" s="1"/>
  <c r="AR16" i="2"/>
  <c r="AO16" i="2"/>
  <c r="AN16" i="2"/>
  <c r="U16" i="2"/>
  <c r="AJ16" i="2" s="1"/>
  <c r="P16" i="2"/>
  <c r="K16" i="2"/>
  <c r="P17" i="2" s="1"/>
  <c r="AR13" i="2"/>
  <c r="AO13" i="2"/>
  <c r="AN13" i="2"/>
  <c r="AN62" i="2" s="1"/>
  <c r="U13" i="2"/>
  <c r="AJ13" i="2" s="1"/>
  <c r="AJ62" i="2" s="1"/>
  <c r="P13" i="2"/>
  <c r="K13" i="2"/>
  <c r="P14" i="2" s="1"/>
  <c r="P62" i="2" s="1"/>
  <c r="AH49" i="1"/>
  <c r="AC49" i="1"/>
  <c r="AM49" i="1"/>
  <c r="AL49" i="1"/>
  <c r="AK49" i="1"/>
  <c r="N49" i="1"/>
  <c r="M49" i="1"/>
  <c r="J49" i="1"/>
  <c r="I49" i="1"/>
  <c r="H49" i="1"/>
  <c r="G49" i="1"/>
  <c r="F49" i="1"/>
  <c r="AR42" i="1"/>
  <c r="AO42" i="1"/>
  <c r="AN42" i="1"/>
  <c r="U42" i="1"/>
  <c r="AJ42" i="1" s="1"/>
  <c r="P42" i="1"/>
  <c r="W43" i="1" s="1"/>
  <c r="AW43" i="1" s="1"/>
  <c r="K42" i="1"/>
  <c r="P43" i="1" s="1"/>
  <c r="AR39" i="1"/>
  <c r="AO39" i="1"/>
  <c r="AN39" i="1"/>
  <c r="U39" i="1"/>
  <c r="AJ39" i="1" s="1"/>
  <c r="P39" i="1"/>
  <c r="K39" i="1"/>
  <c r="P40" i="1" s="1"/>
  <c r="AR36" i="1"/>
  <c r="AO36" i="1"/>
  <c r="AN36" i="1"/>
  <c r="U36" i="1"/>
  <c r="AJ36" i="1" s="1"/>
  <c r="P36" i="1"/>
  <c r="K36" i="1"/>
  <c r="P37" i="1" s="1"/>
  <c r="AR30" i="1"/>
  <c r="AO30" i="1"/>
  <c r="AN30" i="1"/>
  <c r="U30" i="1"/>
  <c r="AJ30" i="1" s="1"/>
  <c r="P30" i="1"/>
  <c r="K30" i="1"/>
  <c r="P31" i="1" s="1"/>
  <c r="AR24" i="1"/>
  <c r="AO24" i="1"/>
  <c r="AN24" i="1"/>
  <c r="U24" i="1"/>
  <c r="AJ24" i="1" s="1"/>
  <c r="P24" i="1"/>
  <c r="K24" i="1"/>
  <c r="P25" i="1" s="1"/>
  <c r="AR21" i="1"/>
  <c r="AO21" i="1"/>
  <c r="AN21" i="1"/>
  <c r="U21" i="1"/>
  <c r="AJ21" i="1" s="1"/>
  <c r="P21" i="1"/>
  <c r="K21" i="1"/>
  <c r="P22" i="1" s="1"/>
  <c r="U18" i="1"/>
  <c r="U15" i="1"/>
  <c r="U12" i="1"/>
  <c r="P12" i="1"/>
  <c r="K12" i="1"/>
  <c r="P13" i="1" s="1"/>
  <c r="K62" i="2" l="1"/>
  <c r="AS88" i="6"/>
  <c r="AU35" i="6"/>
  <c r="AU88" i="6" s="1"/>
  <c r="AU29" i="3"/>
  <c r="AS32" i="3" s="1"/>
  <c r="AU32" i="3" s="1"/>
  <c r="W56" i="2"/>
  <c r="AW56" i="2" s="1"/>
  <c r="AT55" i="2"/>
  <c r="AY55" i="2"/>
  <c r="AU55" i="2"/>
  <c r="AZ55" i="2"/>
  <c r="W55" i="2"/>
  <c r="AW55" i="2" s="1"/>
  <c r="W50" i="2"/>
  <c r="AW50" i="2" s="1"/>
  <c r="AZ49" i="2"/>
  <c r="AT49" i="2"/>
  <c r="AY49" i="2"/>
  <c r="W49" i="2"/>
  <c r="AW49" i="2" s="1"/>
  <c r="W47" i="2"/>
  <c r="AW47" i="2" s="1"/>
  <c r="AZ46" i="2"/>
  <c r="AT46" i="2"/>
  <c r="AY46" i="2"/>
  <c r="W46" i="2"/>
  <c r="AW46" i="2" s="1"/>
  <c r="AZ43" i="2"/>
  <c r="AT43" i="2"/>
  <c r="AU43" i="2" s="1"/>
  <c r="AS46" i="2" s="1"/>
  <c r="AY43" i="2"/>
  <c r="W43" i="2"/>
  <c r="AW43" i="2" s="1"/>
  <c r="AZ37" i="2"/>
  <c r="AT37" i="2"/>
  <c r="AU37" i="2" s="1"/>
  <c r="AY37" i="2"/>
  <c r="W37" i="2"/>
  <c r="AW37" i="2" s="1"/>
  <c r="W35" i="2"/>
  <c r="AW35" i="2" s="1"/>
  <c r="AZ34" i="2"/>
  <c r="AT34" i="2"/>
  <c r="AU34" i="2" s="1"/>
  <c r="AY34" i="2"/>
  <c r="W34" i="2"/>
  <c r="AW34" i="2" s="1"/>
  <c r="W29" i="2"/>
  <c r="AW29" i="2" s="1"/>
  <c r="AT28" i="2"/>
  <c r="AY28" i="2"/>
  <c r="AZ28" i="2"/>
  <c r="W28" i="2"/>
  <c r="AW28" i="2" s="1"/>
  <c r="AT25" i="2"/>
  <c r="AY25" i="2"/>
  <c r="W25" i="2"/>
  <c r="AW25" i="2" s="1"/>
  <c r="W23" i="2"/>
  <c r="AW23" i="2" s="1"/>
  <c r="AZ22" i="2"/>
  <c r="AT22" i="2"/>
  <c r="AU22" i="2" s="1"/>
  <c r="AS25" i="2" s="1"/>
  <c r="AY22" i="2"/>
  <c r="W22" i="2"/>
  <c r="AW22" i="2" s="1"/>
  <c r="W17" i="2"/>
  <c r="AW17" i="2" s="1"/>
  <c r="AZ16" i="2"/>
  <c r="AT16" i="2"/>
  <c r="AU16" i="2" s="1"/>
  <c r="AY16" i="2"/>
  <c r="W16" i="2"/>
  <c r="AW16" i="2" s="1"/>
  <c r="W14" i="2"/>
  <c r="AZ13" i="2"/>
  <c r="AT13" i="2"/>
  <c r="AU13" i="2" s="1"/>
  <c r="AY13" i="2"/>
  <c r="W13" i="2"/>
  <c r="AW13" i="2" s="1"/>
  <c r="AT42" i="1"/>
  <c r="AY42" i="1"/>
  <c r="AZ42" i="1"/>
  <c r="W42" i="1"/>
  <c r="AW42" i="1" s="1"/>
  <c r="W40" i="1"/>
  <c r="AW40" i="1" s="1"/>
  <c r="AT39" i="1"/>
  <c r="AY39" i="1"/>
  <c r="AZ39" i="1"/>
  <c r="W39" i="1"/>
  <c r="AW39" i="1" s="1"/>
  <c r="W37" i="1"/>
  <c r="AW37" i="1" s="1"/>
  <c r="AT36" i="1"/>
  <c r="AY36" i="1"/>
  <c r="AU36" i="1"/>
  <c r="AS39" i="1" s="1"/>
  <c r="AZ36" i="1"/>
  <c r="W36" i="1"/>
  <c r="AW36" i="1" s="1"/>
  <c r="W31" i="1"/>
  <c r="AW31" i="1" s="1"/>
  <c r="AZ30" i="1"/>
  <c r="AT30" i="1"/>
  <c r="AY30" i="1"/>
  <c r="W30" i="1"/>
  <c r="AW30" i="1" s="1"/>
  <c r="W25" i="1"/>
  <c r="AW25" i="1" s="1"/>
  <c r="AT24" i="1"/>
  <c r="AY24" i="1"/>
  <c r="AZ24" i="1"/>
  <c r="W24" i="1"/>
  <c r="AW24" i="1" s="1"/>
  <c r="W22" i="1"/>
  <c r="AW22" i="1" s="1"/>
  <c r="AT21" i="1"/>
  <c r="AY21" i="1"/>
  <c r="AZ21" i="1"/>
  <c r="W21" i="1"/>
  <c r="AW21" i="1" s="1"/>
  <c r="W13" i="1"/>
  <c r="W12" i="1"/>
  <c r="AR18" i="1"/>
  <c r="AO18" i="1"/>
  <c r="AN18" i="1"/>
  <c r="AJ18" i="1"/>
  <c r="P18" i="1"/>
  <c r="K18" i="1"/>
  <c r="P19" i="1" s="1"/>
  <c r="AR15" i="1"/>
  <c r="AO15" i="1"/>
  <c r="AN15" i="1"/>
  <c r="AJ15" i="1"/>
  <c r="P15" i="1"/>
  <c r="K15" i="1"/>
  <c r="P16" i="1" s="1"/>
  <c r="P49" i="1" s="1"/>
  <c r="AR12" i="1"/>
  <c r="AO12" i="1"/>
  <c r="AN12" i="1"/>
  <c r="AN49" i="1" s="1"/>
  <c r="AJ12" i="1"/>
  <c r="AJ49" i="1" s="1"/>
  <c r="AW13" i="1"/>
  <c r="AW14" i="2" l="1"/>
  <c r="W62" i="2"/>
  <c r="AU49" i="2"/>
  <c r="AU25" i="2"/>
  <c r="AS28" i="2" s="1"/>
  <c r="AU28" i="2" s="1"/>
  <c r="AU46" i="2"/>
  <c r="AS49" i="2" s="1"/>
  <c r="K49" i="1"/>
  <c r="AU39" i="1"/>
  <c r="AS42" i="1" s="1"/>
  <c r="AU42" i="1" s="1"/>
  <c r="AU30" i="1"/>
  <c r="AZ12" i="1"/>
  <c r="W16" i="1"/>
  <c r="AW16" i="1" s="1"/>
  <c r="AZ15" i="1"/>
  <c r="W19" i="1"/>
  <c r="AW19" i="1" s="1"/>
  <c r="AZ18" i="1"/>
  <c r="AT12" i="1"/>
  <c r="AY12" i="1"/>
  <c r="AY15" i="1"/>
  <c r="AT15" i="1"/>
  <c r="AT18" i="1"/>
  <c r="AY18" i="1"/>
  <c r="AW12" i="1"/>
  <c r="W15" i="1"/>
  <c r="AW15" i="1" s="1"/>
  <c r="W18" i="1"/>
  <c r="AW18" i="1" s="1"/>
  <c r="AU12" i="1" l="1"/>
  <c r="AT49" i="1"/>
  <c r="W49" i="1"/>
  <c r="AS15" i="1" l="1"/>
  <c r="AU15" i="1" l="1"/>
  <c r="AS18" i="1" l="1"/>
  <c r="AU18" i="1" l="1"/>
  <c r="AS21" i="1" l="1"/>
  <c r="AU21" i="1" l="1"/>
  <c r="AS24" i="1" l="1"/>
  <c r="AU24" i="1" l="1"/>
  <c r="AU49" i="1" s="1"/>
  <c r="AS49" i="1"/>
  <c r="C42" i="10" l="1"/>
  <c r="E42" i="10"/>
  <c r="C18" i="10"/>
  <c r="F42" i="10"/>
  <c r="E18" i="10"/>
  <c r="D1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Q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5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8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8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9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1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1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2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2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4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4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5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5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0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0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1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1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6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6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7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7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9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9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0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0" authorId="0" shapeId="0" xr:uid="{00000000-0006-0000-0000-00002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2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2" authorId="0" shapeId="0" xr:uid="{00000000-0006-0000-0000-00002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3" authorId="0" shapeId="0" xr:uid="{00000000-0006-0000-0000-00002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3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Q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4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6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7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7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2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2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3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3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5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5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6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6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8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8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9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9" authorId="0" shapeId="0" xr:uid="{00000000-0006-0000-0100-00001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4" authorId="0" shapeId="0" xr:uid="{00000000-0006-0000-0100-00001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4" authorId="0" shapeId="0" xr:uid="{00000000-0006-0000-0100-00001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5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5" authorId="0" shapeId="0" xr:uid="{00000000-0006-0000-0100-00001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7" authorId="0" shapeId="0" xr:uid="{00000000-0006-0000-0100-00001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7" authorId="0" shapeId="0" xr:uid="{00000000-0006-0000-0100-00001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8" authorId="0" shapeId="0" xr:uid="{00000000-0006-0000-0100-00001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8" authorId="0" shapeId="0" xr:uid="{00000000-0006-0000-0100-00001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3" authorId="0" shapeId="0" xr:uid="{00000000-0006-0000-0100-00001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3" authorId="0" shapeId="0" xr:uid="{00000000-0006-0000-0100-00001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4" authorId="0" shapeId="0" xr:uid="{00000000-0006-0000-0100-00001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4" authorId="0" shapeId="0" xr:uid="{00000000-0006-0000-0100-00002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6" authorId="0" shapeId="0" xr:uid="{00000000-0006-0000-0100-00002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6" authorId="0" shapeId="0" xr:uid="{00000000-0006-0000-0100-00002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7" authorId="0" shapeId="0" xr:uid="{00000000-0006-0000-0100-00002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7" authorId="0" shapeId="0" xr:uid="{00000000-0006-0000-0100-00002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9" authorId="0" shapeId="0" xr:uid="{00000000-0006-0000-0100-00002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9" authorId="0" shapeId="0" xr:uid="{00000000-0006-0000-0100-00002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0" authorId="0" shapeId="0" xr:uid="{00000000-0006-0000-0100-00002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0" authorId="0" shapeId="0" xr:uid="{00000000-0006-0000-0100-00002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5" authorId="0" shapeId="0" xr:uid="{00000000-0006-0000-0100-00002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5" authorId="0" shapeId="0" xr:uid="{00000000-0006-0000-0100-00002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6" authorId="0" shapeId="0" xr:uid="{00000000-0006-0000-0100-00002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6" authorId="0" shapeId="0" xr:uid="{00000000-0006-0000-0100-00002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Q1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5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5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0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1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1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6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6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7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7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9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9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0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0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2" authorId="0" shapeId="0" xr:uid="{00000000-0006-0000-0200-00001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2" authorId="0" shapeId="0" xr:uid="{00000000-0006-0000-0200-00001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3" authorId="0" shapeId="0" xr:uid="{00000000-0006-0000-0200-00001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3" authorId="0" shapeId="0" xr:uid="{00000000-0006-0000-0200-00001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8" authorId="0" shapeId="0" xr:uid="{00000000-0006-0000-0200-00001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8" authorId="0" shapeId="0" xr:uid="{00000000-0006-0000-0200-00001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9" authorId="0" shapeId="0" xr:uid="{00000000-0006-0000-0200-00001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9" authorId="0" shapeId="0" xr:uid="{00000000-0006-0000-0200-00001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Q1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4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5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7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7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8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8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3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3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4" authorId="0" shapeId="0" xr:uid="{00000000-0006-0000-0300-00000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4" authorId="0" shapeId="0" xr:uid="{00000000-0006-0000-0300-00000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6" authorId="0" shapeId="0" xr:uid="{00000000-0006-0000-0300-00000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6" authorId="0" shapeId="0" xr:uid="{00000000-0006-0000-0300-00000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7" authorId="0" shapeId="0" xr:uid="{00000000-0006-0000-0300-00000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7" authorId="0" shapeId="0" xr:uid="{00000000-0006-0000-0300-00001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9" authorId="0" shapeId="0" xr:uid="{00000000-0006-0000-0300-00001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9" authorId="0" shapeId="0" xr:uid="{00000000-0006-0000-0300-00001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0" authorId="0" shapeId="0" xr:uid="{00000000-0006-0000-0300-00001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0" authorId="0" shapeId="0" xr:uid="{00000000-0006-0000-0300-00001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5" authorId="0" shapeId="0" xr:uid="{00000000-0006-0000-0300-00001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5" authorId="0" shapeId="0" xr:uid="{00000000-0006-0000-0300-00001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6" authorId="0" shapeId="0" xr:uid="{00000000-0006-0000-0300-00001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6" authorId="0" shapeId="0" xr:uid="{00000000-0006-0000-0300-00001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8" authorId="0" shapeId="0" xr:uid="{00000000-0006-0000-0300-00001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8" authorId="0" shapeId="0" xr:uid="{00000000-0006-0000-0300-00001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9" authorId="0" shapeId="0" xr:uid="{00000000-0006-0000-0300-00001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9" authorId="0" shapeId="0" xr:uid="{00000000-0006-0000-0300-00001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1" authorId="0" shapeId="0" xr:uid="{00000000-0006-0000-0300-00001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1" authorId="0" shapeId="0" xr:uid="{00000000-0006-0000-0300-00001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2" authorId="0" shapeId="0" xr:uid="{00000000-0006-0000-0300-00001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2" authorId="0" shapeId="0" xr:uid="{00000000-0006-0000-0300-00002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7" authorId="0" shapeId="0" xr:uid="{00000000-0006-0000-0300-00002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7" authorId="0" shapeId="0" xr:uid="{00000000-0006-0000-0300-00002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8" authorId="0" shapeId="0" xr:uid="{00000000-0006-0000-0300-00002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8" authorId="0" shapeId="0" xr:uid="{00000000-0006-0000-0300-00002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3" authorId="0" shapeId="0" xr:uid="{00000000-0006-0000-0300-00002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3" authorId="0" shapeId="0" xr:uid="{00000000-0006-0000-0300-00002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4" authorId="0" shapeId="0" xr:uid="{00000000-0006-0000-0300-00002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4" authorId="0" shapeId="0" xr:uid="{00000000-0006-0000-0300-00002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6" authorId="0" shapeId="0" xr:uid="{00000000-0006-0000-0300-00002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6" authorId="0" shapeId="0" xr:uid="{00000000-0006-0000-0300-00002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7" authorId="0" shapeId="0" xr:uid="{00000000-0006-0000-0300-00002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7" authorId="0" shapeId="0" xr:uid="{00000000-0006-0000-0300-00002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Q14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4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5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5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0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0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1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3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3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4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4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6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6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7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7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2" authorId="0" shapeId="0" xr:uid="{00000000-0006-0000-0400-00001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2" authorId="0" shapeId="0" xr:uid="{00000000-0006-0000-0400-00001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3" authorId="0" shapeId="0" xr:uid="{00000000-0006-0000-0400-00001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3" authorId="0" shapeId="0" xr:uid="{00000000-0006-0000-0400-00001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5" authorId="0" shapeId="0" xr:uid="{00000000-0006-0000-0400-00001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5" authorId="0" shapeId="0" xr:uid="{00000000-0006-0000-0400-00001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6" authorId="0" shapeId="0" xr:uid="{00000000-0006-0000-0400-00001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6" authorId="0" shapeId="0" xr:uid="{00000000-0006-0000-0400-00001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1" authorId="0" shapeId="0" xr:uid="{00000000-0006-0000-0400-00001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1" authorId="0" shapeId="0" xr:uid="{00000000-0006-0000-0400-00001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2" authorId="0" shapeId="0" xr:uid="{00000000-0006-0000-0400-00001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2" authorId="0" shapeId="0" xr:uid="{00000000-0006-0000-0400-00001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4" authorId="0" shapeId="0" xr:uid="{00000000-0006-0000-0400-00001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4" authorId="0" shapeId="0" xr:uid="{00000000-0006-0000-0400-00001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5" authorId="0" shapeId="0" xr:uid="{00000000-0006-0000-0400-00001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5" authorId="0" shapeId="0" xr:uid="{00000000-0006-0000-0400-00002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7" authorId="0" shapeId="0" xr:uid="{00000000-0006-0000-0400-00002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7" authorId="0" shapeId="0" xr:uid="{00000000-0006-0000-0400-00002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8" authorId="0" shapeId="0" xr:uid="{00000000-0006-0000-0400-00002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8" authorId="0" shapeId="0" xr:uid="{00000000-0006-0000-0400-00002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3" authorId="0" shapeId="0" xr:uid="{00000000-0006-0000-0400-00002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3" authorId="0" shapeId="0" xr:uid="{00000000-0006-0000-0400-00002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4" authorId="0" shapeId="0" xr:uid="{00000000-0006-0000-0400-00002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4" authorId="0" shapeId="0" xr:uid="{00000000-0006-0000-0400-00002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6" authorId="0" shapeId="0" xr:uid="{00000000-0006-0000-0400-00002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6" authorId="0" shapeId="0" xr:uid="{00000000-0006-0000-0400-00002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7" authorId="0" shapeId="0" xr:uid="{00000000-0006-0000-0400-00002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7" authorId="0" shapeId="0" xr:uid="{00000000-0006-0000-0400-00002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9" authorId="0" shapeId="0" xr:uid="{00000000-0006-0000-0400-00002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9" authorId="0" shapeId="0" xr:uid="{00000000-0006-0000-0400-00002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60" authorId="0" shapeId="0" xr:uid="{00000000-0006-0000-0400-00002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60" authorId="0" shapeId="0" xr:uid="{00000000-0006-0000-0400-00003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65" authorId="0" shapeId="0" xr:uid="{00000000-0006-0000-0400-00003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65" authorId="0" shapeId="0" xr:uid="{00000000-0006-0000-0400-00003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66" authorId="0" shapeId="0" xr:uid="{00000000-0006-0000-0400-00003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66" authorId="0" shapeId="0" xr:uid="{00000000-0006-0000-0400-00003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71" authorId="0" shapeId="0" xr:uid="{00000000-0006-0000-0400-00003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71" authorId="0" shapeId="0" xr:uid="{00000000-0006-0000-0400-00003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72" authorId="0" shapeId="0" xr:uid="{00000000-0006-0000-0400-00003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72" authorId="0" shapeId="0" xr:uid="{00000000-0006-0000-0400-00003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74" authorId="0" shapeId="0" xr:uid="{00000000-0006-0000-0400-00003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74" authorId="0" shapeId="0" xr:uid="{00000000-0006-0000-0400-00003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75" authorId="0" shapeId="0" xr:uid="{00000000-0006-0000-0400-00003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75" authorId="0" shapeId="0" xr:uid="{00000000-0006-0000-0400-00003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80" authorId="0" shapeId="0" xr:uid="{00000000-0006-0000-0400-00003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80" authorId="0" shapeId="0" xr:uid="{00000000-0006-0000-0400-00003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81" authorId="0" shapeId="0" xr:uid="{00000000-0006-0000-0400-00003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81" authorId="0" shapeId="0" xr:uid="{00000000-0006-0000-0400-00004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Q1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2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3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3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8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9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1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2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2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4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4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5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5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0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0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1" authorId="0" shapeId="0" xr:uid="{00000000-0006-0000-0500-00001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3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3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4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4" authorId="0" shapeId="0" xr:uid="{00000000-0006-0000-0500-00001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6" authorId="0" shapeId="0" xr:uid="{00000000-0006-0000-0500-00001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6" authorId="0" shapeId="0" xr:uid="{00000000-0006-0000-0500-00001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7" authorId="0" shapeId="0" xr:uid="{00000000-0006-0000-0500-00001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7" authorId="0" shapeId="0" xr:uid="{00000000-0006-0000-0500-00001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9" authorId="0" shapeId="0" xr:uid="{00000000-0006-0000-0500-00001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9" authorId="0" shapeId="0" xr:uid="{00000000-0006-0000-0500-00001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0" authorId="0" shapeId="0" xr:uid="{00000000-0006-0000-0500-00001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0" authorId="0" shapeId="0" xr:uid="{00000000-0006-0000-0500-00002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5" authorId="0" shapeId="0" xr:uid="{00000000-0006-0000-0500-00002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5" authorId="0" shapeId="0" xr:uid="{00000000-0006-0000-0500-00002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6" authorId="0" shapeId="0" xr:uid="{00000000-0006-0000-0500-00002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6" authorId="0" shapeId="0" xr:uid="{00000000-0006-0000-0500-00002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1" authorId="0" shapeId="0" xr:uid="{00000000-0006-0000-0500-00002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1" authorId="0" shapeId="0" xr:uid="{00000000-0006-0000-0500-00002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2" authorId="0" shapeId="0" xr:uid="{00000000-0006-0000-0500-00002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2" authorId="0" shapeId="0" xr:uid="{00000000-0006-0000-0500-00002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4" authorId="0" shapeId="0" xr:uid="{00000000-0006-0000-0500-00002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4" authorId="0" shapeId="0" xr:uid="{00000000-0006-0000-0500-00002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5" authorId="0" shapeId="0" xr:uid="{00000000-0006-0000-0500-00002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5" authorId="0" shapeId="0" xr:uid="{00000000-0006-0000-0500-00002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Q1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2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3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3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5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5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6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6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8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8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9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1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1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2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2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4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5" authorId="0" shapeId="0" xr:uid="{00000000-0006-0000-0600-00001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5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7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7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8" authorId="0" shapeId="0" xr:uid="{00000000-0006-0000-0600-00001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0" authorId="0" shapeId="0" xr:uid="{00000000-0006-0000-0600-00001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0" authorId="0" shapeId="0" xr:uid="{00000000-0006-0000-0600-00001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1" authorId="0" shapeId="0" xr:uid="{00000000-0006-0000-0600-00001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1" authorId="0" shapeId="0" xr:uid="{00000000-0006-0000-0600-00001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3" authorId="0" shapeId="0" xr:uid="{00000000-0006-0000-0600-00001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3" authorId="0" shapeId="0" xr:uid="{00000000-0006-0000-0600-00001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4" authorId="0" shapeId="0" xr:uid="{00000000-0006-0000-0600-00001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4" authorId="0" shapeId="0" xr:uid="{00000000-0006-0000-0600-00002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6" authorId="0" shapeId="0" xr:uid="{00000000-0006-0000-0600-00002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6" authorId="0" shapeId="0" xr:uid="{00000000-0006-0000-0600-00002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7" authorId="0" shapeId="0" xr:uid="{00000000-0006-0000-0600-00002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7" authorId="0" shapeId="0" xr:uid="{00000000-0006-0000-0600-00002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9" authorId="0" shapeId="0" xr:uid="{00000000-0006-0000-0600-00002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9" authorId="0" shapeId="0" xr:uid="{00000000-0006-0000-0600-00002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0" authorId="0" shapeId="0" xr:uid="{00000000-0006-0000-0600-00002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0" authorId="0" shapeId="0" xr:uid="{00000000-0006-0000-0600-00002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2" authorId="0" shapeId="0" xr:uid="{00000000-0006-0000-0600-00002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2" authorId="0" shapeId="0" xr:uid="{00000000-0006-0000-0600-00002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3" authorId="0" shapeId="0" xr:uid="{00000000-0006-0000-0600-00002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3" authorId="0" shapeId="0" xr:uid="{00000000-0006-0000-0600-00002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5" authorId="0" shapeId="0" xr:uid="{00000000-0006-0000-0600-00002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5" authorId="0" shapeId="0" xr:uid="{00000000-0006-0000-0600-00002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6" authorId="0" shapeId="0" xr:uid="{00000000-0006-0000-0600-00002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6" authorId="0" shapeId="0" xr:uid="{00000000-0006-0000-0600-00003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1" authorId="0" shapeId="0" xr:uid="{00000000-0006-0000-0600-00003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1" authorId="0" shapeId="0" xr:uid="{00000000-0006-0000-0600-00003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2" authorId="0" shapeId="0" xr:uid="{00000000-0006-0000-0600-00003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2" authorId="0" shapeId="0" xr:uid="{00000000-0006-0000-0600-00003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4" authorId="0" shapeId="0" xr:uid="{00000000-0006-0000-0600-00003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4" authorId="0" shapeId="0" xr:uid="{00000000-0006-0000-0600-00003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5" authorId="0" shapeId="0" xr:uid="{00000000-0006-0000-0600-00003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5" authorId="0" shapeId="0" xr:uid="{00000000-0006-0000-0600-00003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7" authorId="0" shapeId="0" xr:uid="{00000000-0006-0000-0600-00003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7" authorId="0" shapeId="0" xr:uid="{00000000-0006-0000-0600-00003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8" authorId="0" shapeId="0" xr:uid="{00000000-0006-0000-0600-00003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8" authorId="0" shapeId="0" xr:uid="{00000000-0006-0000-0600-00003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60" authorId="0" shapeId="0" xr:uid="{00000000-0006-0000-0600-00003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60" authorId="0" shapeId="0" xr:uid="{00000000-0006-0000-0600-00003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61" authorId="0" shapeId="0" xr:uid="{00000000-0006-0000-0600-00003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61" authorId="0" shapeId="0" xr:uid="{00000000-0006-0000-0600-00004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63" authorId="0" shapeId="0" xr:uid="{00000000-0006-0000-0600-00004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63" authorId="0" shapeId="0" xr:uid="{00000000-0006-0000-0600-00004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64" authorId="0" shapeId="0" xr:uid="{00000000-0006-0000-0600-00004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64" authorId="0" shapeId="0" xr:uid="{00000000-0006-0000-0600-00004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66" authorId="0" shapeId="0" xr:uid="{00000000-0006-0000-0600-00004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66" authorId="0" shapeId="0" xr:uid="{00000000-0006-0000-0600-00004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67" authorId="0" shapeId="0" xr:uid="{00000000-0006-0000-0600-00004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67" authorId="0" shapeId="0" xr:uid="{00000000-0006-0000-0600-00004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69" authorId="0" shapeId="0" xr:uid="{00000000-0006-0000-0600-00004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69" authorId="0" shapeId="0" xr:uid="{00000000-0006-0000-0600-00004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70" authorId="0" shapeId="0" xr:uid="{00000000-0006-0000-0600-00004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70" authorId="0" shapeId="0" xr:uid="{00000000-0006-0000-0600-00004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72" authorId="0" shapeId="0" xr:uid="{00000000-0006-0000-0600-00004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72" authorId="0" shapeId="0" xr:uid="{00000000-0006-0000-0600-00004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73" authorId="0" shapeId="0" xr:uid="{00000000-0006-0000-0600-00004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73" authorId="0" shapeId="0" xr:uid="{00000000-0006-0000-0600-00005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75" authorId="0" shapeId="0" xr:uid="{00000000-0006-0000-0600-00005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75" authorId="0" shapeId="0" xr:uid="{00000000-0006-0000-0600-00005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76" authorId="0" shapeId="0" xr:uid="{00000000-0006-0000-0600-00005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76" authorId="0" shapeId="0" xr:uid="{00000000-0006-0000-0600-00005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78" authorId="0" shapeId="0" xr:uid="{00000000-0006-0000-0600-00005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78" authorId="0" shapeId="0" xr:uid="{00000000-0006-0000-0600-00005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79" authorId="0" shapeId="0" xr:uid="{00000000-0006-0000-0600-00005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79" authorId="0" shapeId="0" xr:uid="{00000000-0006-0000-0600-00005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81" authorId="0" shapeId="0" xr:uid="{00000000-0006-0000-0600-00005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81" authorId="0" shapeId="0" xr:uid="{00000000-0006-0000-0600-00005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82" authorId="0" shapeId="0" xr:uid="{00000000-0006-0000-0600-00005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82" authorId="0" shapeId="0" xr:uid="{00000000-0006-0000-0600-00005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87" authorId="0" shapeId="0" xr:uid="{00000000-0006-0000-0600-00005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87" authorId="0" shapeId="0" xr:uid="{00000000-0006-0000-0600-00005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88" authorId="0" shapeId="0" xr:uid="{00000000-0006-0000-0600-00005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88" authorId="0" shapeId="0" xr:uid="{00000000-0006-0000-0600-00006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90" authorId="0" shapeId="0" xr:uid="{00000000-0006-0000-0600-00006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90" authorId="0" shapeId="0" xr:uid="{00000000-0006-0000-0600-00006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91" authorId="0" shapeId="0" xr:uid="{00000000-0006-0000-0600-00006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91" authorId="0" shapeId="0" xr:uid="{00000000-0006-0000-0600-00006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93" authorId="0" shapeId="0" xr:uid="{00000000-0006-0000-0600-00006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93" authorId="0" shapeId="0" xr:uid="{00000000-0006-0000-0600-00006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94" authorId="0" shapeId="0" xr:uid="{00000000-0006-0000-0600-00006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94" authorId="0" shapeId="0" xr:uid="{00000000-0006-0000-0600-00006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96" authorId="0" shapeId="0" xr:uid="{00000000-0006-0000-0600-00006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96" authorId="0" shapeId="0" xr:uid="{00000000-0006-0000-0600-00006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97" authorId="0" shapeId="0" xr:uid="{00000000-0006-0000-0600-00006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97" authorId="0" shapeId="0" xr:uid="{00000000-0006-0000-0600-00006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99" authorId="0" shapeId="0" xr:uid="{00000000-0006-0000-0600-00006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99" authorId="0" shapeId="0" xr:uid="{00000000-0006-0000-0600-00006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00" authorId="0" shapeId="0" xr:uid="{00000000-0006-0000-0600-00006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00" authorId="0" shapeId="0" xr:uid="{00000000-0006-0000-0600-00007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02" authorId="0" shapeId="0" xr:uid="{00000000-0006-0000-0600-00007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02" authorId="0" shapeId="0" xr:uid="{00000000-0006-0000-0600-00007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03" authorId="0" shapeId="0" xr:uid="{00000000-0006-0000-0600-00007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03" authorId="0" shapeId="0" xr:uid="{00000000-0006-0000-0600-00007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05" authorId="0" shapeId="0" xr:uid="{00000000-0006-0000-0600-00007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05" authorId="0" shapeId="0" xr:uid="{00000000-0006-0000-0600-00007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06" authorId="0" shapeId="0" xr:uid="{00000000-0006-0000-0600-00007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06" authorId="0" shapeId="0" xr:uid="{00000000-0006-0000-0600-00007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08" authorId="0" shapeId="0" xr:uid="{00000000-0006-0000-0600-00007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08" authorId="0" shapeId="0" xr:uid="{00000000-0006-0000-0600-00007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09" authorId="0" shapeId="0" xr:uid="{00000000-0006-0000-0600-00007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09" authorId="0" shapeId="0" xr:uid="{00000000-0006-0000-0600-00007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11" authorId="0" shapeId="0" xr:uid="{00000000-0006-0000-0600-00007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11" authorId="0" shapeId="0" xr:uid="{00000000-0006-0000-0600-00007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12" authorId="0" shapeId="0" xr:uid="{00000000-0006-0000-0600-00007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12" authorId="0" shapeId="0" xr:uid="{00000000-0006-0000-0600-00008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14" authorId="0" shapeId="0" xr:uid="{00000000-0006-0000-0600-00008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14" authorId="0" shapeId="0" xr:uid="{00000000-0006-0000-0600-00008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15" authorId="0" shapeId="0" xr:uid="{00000000-0006-0000-0600-00008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15" authorId="0" shapeId="0" xr:uid="{00000000-0006-0000-0600-00008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17" authorId="0" shapeId="0" xr:uid="{00000000-0006-0000-0600-00008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17" authorId="0" shapeId="0" xr:uid="{00000000-0006-0000-0600-00008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18" authorId="0" shapeId="0" xr:uid="{00000000-0006-0000-0600-00008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18" authorId="0" shapeId="0" xr:uid="{00000000-0006-0000-0600-00008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23" authorId="0" shapeId="0" xr:uid="{00000000-0006-0000-0600-00008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23" authorId="0" shapeId="0" xr:uid="{00000000-0006-0000-0600-00008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24" authorId="0" shapeId="0" xr:uid="{00000000-0006-0000-0600-00008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24" authorId="0" shapeId="0" xr:uid="{00000000-0006-0000-0600-00008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26" authorId="0" shapeId="0" xr:uid="{00000000-0006-0000-0600-00008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26" authorId="0" shapeId="0" xr:uid="{00000000-0006-0000-0600-00008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27" authorId="0" shapeId="0" xr:uid="{00000000-0006-0000-0600-00008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27" authorId="0" shapeId="0" xr:uid="{00000000-0006-0000-0600-00009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29" authorId="0" shapeId="0" xr:uid="{00000000-0006-0000-0600-00009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29" authorId="0" shapeId="0" xr:uid="{00000000-0006-0000-0600-00009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30" authorId="0" shapeId="0" xr:uid="{00000000-0006-0000-0600-00009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30" authorId="0" shapeId="0" xr:uid="{00000000-0006-0000-0600-00009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32" authorId="0" shapeId="0" xr:uid="{00000000-0006-0000-0600-00009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32" authorId="0" shapeId="0" xr:uid="{00000000-0006-0000-0600-00009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33" authorId="0" shapeId="0" xr:uid="{00000000-0006-0000-0600-00009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33" authorId="0" shapeId="0" xr:uid="{00000000-0006-0000-0600-00009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Q12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2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3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3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5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5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6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6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8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8" authorId="0" shapeId="0" xr:uid="{00000000-0006-0000-0700-00000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19" authorId="0" shapeId="0" xr:uid="{00000000-0006-0000-0700-00000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19" authorId="0" shapeId="0" xr:uid="{00000000-0006-0000-0700-00000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1" authorId="0" shapeId="0" xr:uid="{00000000-0006-0000-0700-00000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1" authorId="0" shapeId="0" xr:uid="{00000000-0006-0000-0700-00000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2" authorId="0" shapeId="0" xr:uid="{00000000-0006-0000-0700-00000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2" authorId="0" shapeId="0" xr:uid="{00000000-0006-0000-0700-00001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4" authorId="0" shapeId="0" xr:uid="{00000000-0006-0000-0700-00001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4" authorId="0" shapeId="0" xr:uid="{00000000-0006-0000-0700-00001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5" authorId="0" shapeId="0" xr:uid="{00000000-0006-0000-0700-00001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5" authorId="0" shapeId="0" xr:uid="{00000000-0006-0000-0700-00001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7" authorId="0" shapeId="0" xr:uid="{00000000-0006-0000-0700-00001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7" authorId="0" shapeId="0" xr:uid="{00000000-0006-0000-0700-00001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28" authorId="0" shapeId="0" xr:uid="{00000000-0006-0000-0700-00001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28" authorId="0" shapeId="0" xr:uid="{00000000-0006-0000-0700-00001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0" authorId="0" shapeId="0" xr:uid="{00000000-0006-0000-0700-00001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0" authorId="0" shapeId="0" xr:uid="{00000000-0006-0000-0700-00001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1" authorId="0" shapeId="0" xr:uid="{00000000-0006-0000-0700-00001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1" authorId="0" shapeId="0" xr:uid="{00000000-0006-0000-0700-00001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3" authorId="0" shapeId="0" xr:uid="{00000000-0006-0000-0700-00001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3" authorId="0" shapeId="0" xr:uid="{00000000-0006-0000-0700-00001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4" authorId="0" shapeId="0" xr:uid="{00000000-0006-0000-0700-00001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4" authorId="0" shapeId="0" xr:uid="{00000000-0006-0000-0700-00002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6" authorId="0" shapeId="0" xr:uid="{00000000-0006-0000-0700-00002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6" authorId="0" shapeId="0" xr:uid="{00000000-0006-0000-0700-00002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7" authorId="0" shapeId="0" xr:uid="{00000000-0006-0000-0700-00002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7" authorId="0" shapeId="0" xr:uid="{00000000-0006-0000-0700-00002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9" authorId="0" shapeId="0" xr:uid="{00000000-0006-0000-0700-00002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9" authorId="0" shapeId="0" xr:uid="{00000000-0006-0000-0700-00002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0" authorId="0" shapeId="0" xr:uid="{00000000-0006-0000-0700-00002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0" authorId="0" shapeId="0" xr:uid="{00000000-0006-0000-0700-00002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2" authorId="0" shapeId="0" xr:uid="{00000000-0006-0000-0700-000029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2" authorId="0" shapeId="0" xr:uid="{00000000-0006-0000-0700-00002A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3" authorId="0" shapeId="0" xr:uid="{00000000-0006-0000-0700-00002B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3" authorId="0" shapeId="0" xr:uid="{00000000-0006-0000-0700-00002C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5" authorId="0" shapeId="0" xr:uid="{00000000-0006-0000-0700-00002D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5" authorId="0" shapeId="0" xr:uid="{00000000-0006-0000-0700-00002E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6" authorId="0" shapeId="0" xr:uid="{00000000-0006-0000-0700-00002F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6" authorId="0" shapeId="0" xr:uid="{00000000-0006-0000-0700-000030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8" authorId="0" shapeId="0" xr:uid="{00000000-0006-0000-0700-00003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8" authorId="0" shapeId="0" xr:uid="{00000000-0006-0000-0700-00003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49" authorId="0" shapeId="0" xr:uid="{00000000-0006-0000-0700-00003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49" authorId="0" shapeId="0" xr:uid="{00000000-0006-0000-0700-000034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1" authorId="0" shapeId="0" xr:uid="{00000000-0006-0000-0700-000035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1" authorId="0" shapeId="0" xr:uid="{00000000-0006-0000-0700-000036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52" authorId="0" shapeId="0" xr:uid="{00000000-0006-0000-0700-000037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52" authorId="0" shapeId="0" xr:uid="{00000000-0006-0000-0700-000038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sharedStrings.xml><?xml version="1.0" encoding="utf-8"?>
<sst xmlns="http://schemas.openxmlformats.org/spreadsheetml/2006/main" count="4733" uniqueCount="173">
  <si>
    <t xml:space="preserve">REGISTRO DE INDICADORES DE PRODUCCIÓN </t>
  </si>
  <si>
    <t>RC-CA-24                                               REV:00                                          06/08/2012</t>
  </si>
  <si>
    <t>Objetivo Cumplido?</t>
  </si>
  <si>
    <t>Fecha</t>
  </si>
  <si>
    <t>Turno</t>
  </si>
  <si>
    <t>Tiempo Muerto (Hrs.)</t>
  </si>
  <si>
    <t>T. Justificable</t>
  </si>
  <si>
    <t>Hrs.</t>
  </si>
  <si>
    <t>Pro-</t>
  </si>
  <si>
    <t>Peso</t>
  </si>
  <si>
    <t>Estn.</t>
  </si>
  <si>
    <t>Prod.</t>
  </si>
  <si>
    <t xml:space="preserve"> </t>
  </si>
  <si>
    <t>Producción</t>
  </si>
  <si>
    <t>Producto</t>
  </si>
  <si>
    <t>T. PNC</t>
  </si>
  <si>
    <t>Material Proces.</t>
  </si>
  <si>
    <t>Tot.</t>
  </si>
  <si>
    <t>PNC EN AREA DE PT</t>
  </si>
  <si>
    <t>Inventario MP (Kg)</t>
  </si>
  <si>
    <t>Efic.</t>
  </si>
  <si>
    <t>%</t>
  </si>
  <si>
    <t>Maq.</t>
  </si>
  <si>
    <t>M.P.</t>
  </si>
  <si>
    <t>Oper.</t>
  </si>
  <si>
    <t>Herr</t>
  </si>
  <si>
    <t>Otro</t>
  </si>
  <si>
    <t>Cambio</t>
  </si>
  <si>
    <t>Disp.</t>
  </si>
  <si>
    <t>ducto</t>
  </si>
  <si>
    <t>RH</t>
  </si>
  <si>
    <t>LH</t>
  </si>
  <si>
    <t>Prom</t>
  </si>
  <si>
    <t>Set.x</t>
  </si>
  <si>
    <t>Espe</t>
  </si>
  <si>
    <t>Conforme</t>
  </si>
  <si>
    <t>No Conforme</t>
  </si>
  <si>
    <t>Set-</t>
  </si>
  <si>
    <t>PC</t>
  </si>
  <si>
    <t>PNC</t>
  </si>
  <si>
    <t>Col.</t>
  </si>
  <si>
    <t>Plas</t>
  </si>
  <si>
    <t>Scrap</t>
  </si>
  <si>
    <t xml:space="preserve">Caja # </t>
  </si>
  <si>
    <t>Pnc</t>
  </si>
  <si>
    <t>scrap</t>
  </si>
  <si>
    <t>Equip.</t>
  </si>
  <si>
    <t>Punta</t>
  </si>
  <si>
    <t>Molde</t>
  </si>
  <si>
    <t>Hora</t>
  </si>
  <si>
    <t>rada</t>
  </si>
  <si>
    <t>Set</t>
  </si>
  <si>
    <t>Pza.</t>
  </si>
  <si>
    <t>Kg.</t>
  </si>
  <si>
    <t xml:space="preserve">PNC  </t>
  </si>
  <si>
    <t>PNC RC.</t>
  </si>
  <si>
    <t>% EF</t>
  </si>
  <si>
    <t>Inic.</t>
  </si>
  <si>
    <t>Proces.</t>
  </si>
  <si>
    <t>Fin.</t>
  </si>
  <si>
    <t>&lt;3%</t>
  </si>
  <si>
    <t>T1</t>
  </si>
  <si>
    <t xml:space="preserve">Fron </t>
  </si>
  <si>
    <t>n/a</t>
  </si>
  <si>
    <t>NO</t>
  </si>
  <si>
    <t>Rogelio</t>
  </si>
  <si>
    <t xml:space="preserve">Gabriel </t>
  </si>
  <si>
    <t>T2</t>
  </si>
  <si>
    <t>PK20716</t>
  </si>
  <si>
    <t xml:space="preserve">Maquina:  M03 HAITIAN  Inyectora </t>
  </si>
  <si>
    <t xml:space="preserve">Francisco </t>
  </si>
  <si>
    <t xml:space="preserve">Luis Fernando </t>
  </si>
  <si>
    <t>Armr</t>
  </si>
  <si>
    <t>NT20422</t>
  </si>
  <si>
    <t xml:space="preserve">Ernesto </t>
  </si>
  <si>
    <t>PK60730</t>
  </si>
  <si>
    <t>T3</t>
  </si>
  <si>
    <t xml:space="preserve">TOTAL </t>
  </si>
  <si>
    <t>Arm</t>
  </si>
  <si>
    <t>NT20780</t>
  </si>
  <si>
    <t xml:space="preserve">Cent </t>
  </si>
  <si>
    <t>PK40730</t>
  </si>
  <si>
    <t xml:space="preserve">Front </t>
  </si>
  <si>
    <t>PK10813</t>
  </si>
  <si>
    <t xml:space="preserve">Arm </t>
  </si>
  <si>
    <t>NT10730</t>
  </si>
  <si>
    <t>NT10813</t>
  </si>
  <si>
    <t>PK610910</t>
  </si>
  <si>
    <t>UPR D</t>
  </si>
  <si>
    <t xml:space="preserve">VALE </t>
  </si>
  <si>
    <t xml:space="preserve">FECHA </t>
  </si>
  <si>
    <t xml:space="preserve">CODIGO </t>
  </si>
  <si>
    <t>702PK26</t>
  </si>
  <si>
    <t>50501387T-83</t>
  </si>
  <si>
    <t>PK30910</t>
  </si>
  <si>
    <t xml:space="preserve">NAT </t>
  </si>
  <si>
    <t xml:space="preserve">PK26 </t>
  </si>
  <si>
    <t>PK620930</t>
  </si>
  <si>
    <t>50501387T-82</t>
  </si>
  <si>
    <t>PK611008</t>
  </si>
  <si>
    <t xml:space="preserve">Cent  </t>
  </si>
  <si>
    <t>PK31008</t>
  </si>
  <si>
    <t>PK621022</t>
  </si>
  <si>
    <t>UPR D22</t>
  </si>
  <si>
    <t>NT11001</t>
  </si>
  <si>
    <t>PK21008</t>
  </si>
  <si>
    <t xml:space="preserve">702PK26 </t>
  </si>
  <si>
    <t>702PK25</t>
  </si>
  <si>
    <t xml:space="preserve">702NAT </t>
  </si>
  <si>
    <t>NT11106</t>
  </si>
  <si>
    <t>PK611106</t>
  </si>
  <si>
    <t>PK11106</t>
  </si>
  <si>
    <t xml:space="preserve">SI </t>
  </si>
  <si>
    <t>SI</t>
  </si>
  <si>
    <t>PK21106</t>
  </si>
  <si>
    <t xml:space="preserve">Front  </t>
  </si>
  <si>
    <t>PK621119</t>
  </si>
  <si>
    <t>50501510T-80</t>
  </si>
  <si>
    <t xml:space="preserve">Rogelio </t>
  </si>
  <si>
    <t>PK31119</t>
  </si>
  <si>
    <t>PK25</t>
  </si>
  <si>
    <t>PK26</t>
  </si>
  <si>
    <t xml:space="preserve">PAD 3 </t>
  </si>
  <si>
    <t xml:space="preserve">PAD 10 </t>
  </si>
  <si>
    <t>NTDX11203</t>
  </si>
  <si>
    <t>PK11203</t>
  </si>
  <si>
    <t>PK611203</t>
  </si>
  <si>
    <t xml:space="preserve">1209NAT </t>
  </si>
  <si>
    <t>50701965T-80</t>
  </si>
  <si>
    <t>50701943T-85</t>
  </si>
  <si>
    <t xml:space="preserve">Fernando </t>
  </si>
  <si>
    <t>NT11203</t>
  </si>
  <si>
    <t>Hugo</t>
  </si>
  <si>
    <t xml:space="preserve">total </t>
  </si>
  <si>
    <t xml:space="preserve">PK25 </t>
  </si>
  <si>
    <t xml:space="preserve">NAT1209 </t>
  </si>
  <si>
    <t>Miguel</t>
  </si>
  <si>
    <t>CENH</t>
  </si>
  <si>
    <t xml:space="preserve">Martin </t>
  </si>
  <si>
    <t>Outh</t>
  </si>
  <si>
    <t xml:space="preserve">Sandy </t>
  </si>
  <si>
    <t xml:space="preserve">Jose Luis </t>
  </si>
  <si>
    <t xml:space="preserve">Diego </t>
  </si>
  <si>
    <t xml:space="preserve">Francisco  </t>
  </si>
  <si>
    <t xml:space="preserve">Miguel </t>
  </si>
  <si>
    <t>Francisco</t>
  </si>
  <si>
    <t>Martin</t>
  </si>
  <si>
    <t>Juan Daniel</t>
  </si>
  <si>
    <t>AB20306</t>
  </si>
  <si>
    <t>AB30310</t>
  </si>
  <si>
    <t>AB40313</t>
  </si>
  <si>
    <t>AB50320</t>
  </si>
  <si>
    <t xml:space="preserve">Harold </t>
  </si>
  <si>
    <t>brida20</t>
  </si>
  <si>
    <t>Daniel</t>
  </si>
  <si>
    <t>si</t>
  </si>
  <si>
    <t>Harol</t>
  </si>
  <si>
    <t>CONFORME</t>
  </si>
  <si>
    <t>TOTAL</t>
  </si>
  <si>
    <t>DIA</t>
  </si>
  <si>
    <t>HRAS</t>
  </si>
  <si>
    <t>ESTANDAR HRAS</t>
  </si>
  <si>
    <t>PZAS OK</t>
  </si>
  <si>
    <t>META</t>
  </si>
  <si>
    <t>NESTOR</t>
  </si>
  <si>
    <t>Nestor</t>
  </si>
  <si>
    <t>no</t>
  </si>
  <si>
    <t xml:space="preserve">REGISTRO INDICADORES DE PRODUCCIÓN </t>
  </si>
  <si>
    <t>RC-CA-24                       REV:00                         06/8/2012</t>
  </si>
  <si>
    <t>Elaboro</t>
  </si>
  <si>
    <t xml:space="preserve">ING. Vivian Cervantes </t>
  </si>
  <si>
    <t>ING.Vivian Cervantes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</si>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</sst>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BankGothic Md BT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2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9" fontId="19" fillId="0" borderId="0" applyFont="0" applyFill="0" applyBorder="0" applyAlignment="0" applyProtection="0"/>
  </cellStyleXfs>
  <cellXfs count="316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6" fillId="0" borderId="0" xfId="0" applyFont="1"/>
    <xf numFmtId="0" fontId="2" fillId="0" borderId="0" xfId="0" applyFont="1"/>
    <xf numFmtId="0" fontId="0" fillId="0" borderId="0" xfId="0" applyFill="1" applyBorder="1"/>
    <xf numFmtId="0" fontId="0" fillId="2" borderId="12" xfId="0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0" fillId="0" borderId="13" xfId="0" applyBorder="1"/>
    <xf numFmtId="0" fontId="0" fillId="2" borderId="13" xfId="0" applyFill="1" applyBorder="1"/>
    <xf numFmtId="0" fontId="0" fillId="3" borderId="13" xfId="0" applyFill="1" applyBorder="1"/>
    <xf numFmtId="0" fontId="0" fillId="4" borderId="1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0" fillId="2" borderId="18" xfId="0" applyFill="1" applyBorder="1"/>
    <xf numFmtId="2" fontId="0" fillId="2" borderId="2" xfId="0" applyNumberFormat="1" applyFill="1" applyBorder="1"/>
    <xf numFmtId="0" fontId="0" fillId="2" borderId="2" xfId="0" applyFill="1" applyBorder="1"/>
    <xf numFmtId="0" fontId="0" fillId="2" borderId="19" xfId="0" applyFill="1" applyBorder="1"/>
    <xf numFmtId="0" fontId="0" fillId="6" borderId="13" xfId="0" applyFill="1" applyBorder="1"/>
    <xf numFmtId="0" fontId="0" fillId="0" borderId="14" xfId="0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3" xfId="0" applyFont="1" applyFill="1" applyBorder="1"/>
    <xf numFmtId="0" fontId="0" fillId="0" borderId="21" xfId="0" applyBorder="1"/>
    <xf numFmtId="0" fontId="0" fillId="2" borderId="21" xfId="0" applyFill="1" applyBorder="1" applyAlignment="1">
      <alignment horizontal="center"/>
    </xf>
    <xf numFmtId="0" fontId="8" fillId="2" borderId="21" xfId="0" applyFont="1" applyFill="1" applyBorder="1"/>
    <xf numFmtId="0" fontId="0" fillId="0" borderId="21" xfId="0" applyFill="1" applyBorder="1"/>
    <xf numFmtId="0" fontId="0" fillId="2" borderId="24" xfId="0" applyFill="1" applyBorder="1"/>
    <xf numFmtId="0" fontId="0" fillId="3" borderId="21" xfId="0" applyFill="1" applyBorder="1"/>
    <xf numFmtId="0" fontId="0" fillId="4" borderId="2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0" fillId="2" borderId="23" xfId="0" applyFill="1" applyBorder="1"/>
    <xf numFmtId="2" fontId="0" fillId="2" borderId="23" xfId="0" applyNumberFormat="1" applyFill="1" applyBorder="1"/>
    <xf numFmtId="0" fontId="0" fillId="2" borderId="27" xfId="0" applyFill="1" applyBorder="1"/>
    <xf numFmtId="0" fontId="0" fillId="2" borderId="0" xfId="0" applyFill="1" applyBorder="1"/>
    <xf numFmtId="0" fontId="0" fillId="7" borderId="0" xfId="0" applyFill="1" applyBorder="1"/>
    <xf numFmtId="0" fontId="0" fillId="6" borderId="21" xfId="0" applyFill="1" applyBorder="1"/>
    <xf numFmtId="0" fontId="0" fillId="0" borderId="22" xfId="0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9" fillId="2" borderId="29" xfId="0" applyFont="1" applyFill="1" applyBorder="1"/>
    <xf numFmtId="0" fontId="0" fillId="0" borderId="29" xfId="0" applyBorder="1"/>
    <xf numFmtId="0" fontId="7" fillId="2" borderId="29" xfId="0" applyFont="1" applyFill="1" applyBorder="1"/>
    <xf numFmtId="0" fontId="0" fillId="2" borderId="31" xfId="0" applyFill="1" applyBorder="1"/>
    <xf numFmtId="0" fontId="0" fillId="3" borderId="29" xfId="0" applyFill="1" applyBorder="1"/>
    <xf numFmtId="0" fontId="0" fillId="4" borderId="32" xfId="0" applyFill="1" applyBorder="1"/>
    <xf numFmtId="0" fontId="0" fillId="6" borderId="33" xfId="0" applyFill="1" applyBorder="1"/>
    <xf numFmtId="0" fontId="0" fillId="3" borderId="34" xfId="0" applyFill="1" applyBorder="1"/>
    <xf numFmtId="0" fontId="0" fillId="4" borderId="31" xfId="0" applyFill="1" applyBorder="1"/>
    <xf numFmtId="0" fontId="0" fillId="5" borderId="35" xfId="0" applyFill="1" applyBorder="1"/>
    <xf numFmtId="0" fontId="0" fillId="5" borderId="36" xfId="0" applyFill="1" applyBorder="1"/>
    <xf numFmtId="0" fontId="0" fillId="3" borderId="37" xfId="0" applyFill="1" applyBorder="1"/>
    <xf numFmtId="0" fontId="2" fillId="3" borderId="38" xfId="0" applyFont="1" applyFill="1" applyBorder="1"/>
    <xf numFmtId="0" fontId="0" fillId="0" borderId="7" xfId="0" applyFill="1" applyBorder="1"/>
    <xf numFmtId="2" fontId="0" fillId="2" borderId="29" xfId="0" applyNumberFormat="1" applyFill="1" applyBorder="1"/>
    <xf numFmtId="0" fontId="9" fillId="2" borderId="32" xfId="0" applyFont="1" applyFill="1" applyBorder="1" applyAlignment="1">
      <alignment horizontal="center"/>
    </xf>
    <xf numFmtId="0" fontId="8" fillId="2" borderId="32" xfId="0" applyFont="1" applyFill="1" applyBorder="1"/>
    <xf numFmtId="0" fontId="0" fillId="2" borderId="32" xfId="0" applyFill="1" applyBorder="1"/>
    <xf numFmtId="0" fontId="0" fillId="2" borderId="32" xfId="0" applyFill="1" applyBorder="1" applyAlignment="1">
      <alignment horizontal="center"/>
    </xf>
    <xf numFmtId="0" fontId="0" fillId="6" borderId="29" xfId="0" applyFill="1" applyBorder="1"/>
    <xf numFmtId="9" fontId="7" fillId="0" borderId="29" xfId="0" applyNumberFormat="1" applyFont="1" applyBorder="1"/>
    <xf numFmtId="9" fontId="0" fillId="0" borderId="29" xfId="0" applyNumberFormat="1" applyBorder="1"/>
    <xf numFmtId="0" fontId="0" fillId="0" borderId="30" xfId="0" applyBorder="1"/>
    <xf numFmtId="15" fontId="7" fillId="0" borderId="12" xfId="0" applyNumberFormat="1" applyFont="1" applyBorder="1"/>
    <xf numFmtId="0" fontId="0" fillId="0" borderId="13" xfId="0" applyBorder="1" applyAlignment="1">
      <alignment horizontal="center"/>
    </xf>
    <xf numFmtId="0" fontId="0" fillId="0" borderId="27" xfId="0" applyBorder="1"/>
    <xf numFmtId="0" fontId="0" fillId="0" borderId="12" xfId="0" applyBorder="1"/>
    <xf numFmtId="0" fontId="7" fillId="2" borderId="12" xfId="0" applyFont="1" applyFill="1" applyBorder="1"/>
    <xf numFmtId="0" fontId="0" fillId="0" borderId="39" xfId="0" applyBorder="1"/>
    <xf numFmtId="164" fontId="8" fillId="0" borderId="40" xfId="0" applyNumberFormat="1" applyFont="1" applyBorder="1"/>
    <xf numFmtId="164" fontId="8" fillId="0" borderId="41" xfId="0" applyNumberFormat="1" applyFont="1" applyBorder="1"/>
    <xf numFmtId="0" fontId="0" fillId="0" borderId="41" xfId="0" applyFill="1" applyBorder="1"/>
    <xf numFmtId="0" fontId="8" fillId="0" borderId="12" xfId="0" applyFont="1" applyBorder="1"/>
    <xf numFmtId="0" fontId="8" fillId="0" borderId="13" xfId="0" applyFont="1" applyBorder="1"/>
    <xf numFmtId="0" fontId="10" fillId="0" borderId="13" xfId="0" applyFont="1" applyBorder="1"/>
    <xf numFmtId="0" fontId="8" fillId="0" borderId="0" xfId="0" applyFont="1" applyBorder="1"/>
    <xf numFmtId="2" fontId="0" fillId="2" borderId="13" xfId="0" applyNumberFormat="1" applyFill="1" applyBorder="1"/>
    <xf numFmtId="2" fontId="0" fillId="0" borderId="27" xfId="0" applyNumberFormat="1" applyBorder="1"/>
    <xf numFmtId="0" fontId="0" fillId="0" borderId="41" xfId="0" applyBorder="1"/>
    <xf numFmtId="0" fontId="0" fillId="0" borderId="15" xfId="0" applyBorder="1"/>
    <xf numFmtId="2" fontId="0" fillId="0" borderId="12" xfId="0" applyNumberFormat="1" applyBorder="1"/>
    <xf numFmtId="2" fontId="0" fillId="0" borderId="13" xfId="0" applyNumberFormat="1" applyBorder="1"/>
    <xf numFmtId="15" fontId="7" fillId="0" borderId="39" xfId="0" applyNumberFormat="1" applyFont="1" applyBorder="1"/>
    <xf numFmtId="0" fontId="0" fillId="0" borderId="40" xfId="0" applyBorder="1"/>
    <xf numFmtId="0" fontId="7" fillId="8" borderId="12" xfId="0" applyFont="1" applyFill="1" applyBorder="1"/>
    <xf numFmtId="0" fontId="0" fillId="8" borderId="40" xfId="0" applyFill="1" applyBorder="1"/>
    <xf numFmtId="0" fontId="0" fillId="0" borderId="27" xfId="0" applyFill="1" applyBorder="1"/>
    <xf numFmtId="0" fontId="8" fillId="0" borderId="39" xfId="0" applyFont="1" applyFill="1" applyBorder="1"/>
    <xf numFmtId="0" fontId="8" fillId="0" borderId="40" xfId="0" applyFont="1" applyFill="1" applyBorder="1"/>
    <xf numFmtId="0" fontId="10" fillId="0" borderId="40" xfId="0" applyFont="1" applyFill="1" applyBorder="1"/>
    <xf numFmtId="0" fontId="8" fillId="0" borderId="0" xfId="0" applyFont="1" applyFill="1" applyBorder="1"/>
    <xf numFmtId="0" fontId="1" fillId="0" borderId="39" xfId="0" applyFont="1" applyFill="1" applyBorder="1"/>
    <xf numFmtId="2" fontId="0" fillId="0" borderId="40" xfId="0" applyNumberFormat="1" applyFill="1" applyBorder="1"/>
    <xf numFmtId="0" fontId="0" fillId="0" borderId="40" xfId="0" applyFill="1" applyBorder="1"/>
    <xf numFmtId="0" fontId="0" fillId="0" borderId="13" xfId="0" applyFill="1" applyBorder="1"/>
    <xf numFmtId="0" fontId="0" fillId="0" borderId="18" xfId="0" applyFill="1" applyBorder="1"/>
    <xf numFmtId="2" fontId="0" fillId="0" borderId="39" xfId="0" applyNumberFormat="1" applyFill="1" applyBorder="1"/>
    <xf numFmtId="0" fontId="0" fillId="8" borderId="12" xfId="0" applyFill="1" applyBorder="1"/>
    <xf numFmtId="0" fontId="1" fillId="6" borderId="0" xfId="0" applyFont="1" applyFill="1"/>
    <xf numFmtId="0" fontId="1" fillId="6" borderId="12" xfId="0" applyFont="1" applyFill="1" applyBorder="1"/>
    <xf numFmtId="0" fontId="15" fillId="6" borderId="13" xfId="0" applyFont="1" applyFill="1" applyBorder="1"/>
    <xf numFmtId="0" fontId="15" fillId="6" borderId="14" xfId="0" applyFont="1" applyFill="1" applyBorder="1"/>
    <xf numFmtId="0" fontId="1" fillId="6" borderId="2" xfId="0" applyFont="1" applyFill="1" applyBorder="1"/>
    <xf numFmtId="0" fontId="1" fillId="6" borderId="13" xfId="0" applyFont="1" applyFill="1" applyBorder="1"/>
    <xf numFmtId="0" fontId="1" fillId="6" borderId="1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6" fillId="6" borderId="13" xfId="0" applyFont="1" applyFill="1" applyBorder="1" applyAlignment="1">
      <alignment horizontal="center"/>
    </xf>
    <xf numFmtId="0" fontId="1" fillId="6" borderId="18" xfId="0" applyFont="1" applyFill="1" applyBorder="1"/>
    <xf numFmtId="2" fontId="1" fillId="6" borderId="2" xfId="0" applyNumberFormat="1" applyFont="1" applyFill="1" applyBorder="1"/>
    <xf numFmtId="0" fontId="1" fillId="6" borderId="19" xfId="0" applyFont="1" applyFill="1" applyBorder="1"/>
    <xf numFmtId="0" fontId="1" fillId="6" borderId="14" xfId="0" applyFont="1" applyFill="1" applyBorder="1"/>
    <xf numFmtId="0" fontId="1" fillId="6" borderId="20" xfId="0" applyFont="1" applyFill="1" applyBorder="1"/>
    <xf numFmtId="0" fontId="1" fillId="6" borderId="21" xfId="0" applyFont="1" applyFill="1" applyBorder="1"/>
    <xf numFmtId="0" fontId="1" fillId="6" borderId="22" xfId="0" applyFont="1" applyFill="1" applyBorder="1"/>
    <xf numFmtId="0" fontId="1" fillId="6" borderId="0" xfId="0" applyFont="1" applyFill="1" applyBorder="1"/>
    <xf numFmtId="0" fontId="17" fillId="6" borderId="23" xfId="0" applyFont="1" applyFill="1" applyBorder="1"/>
    <xf numFmtId="0" fontId="1" fillId="6" borderId="21" xfId="0" applyFont="1" applyFill="1" applyBorder="1" applyAlignment="1">
      <alignment horizontal="center"/>
    </xf>
    <xf numFmtId="0" fontId="16" fillId="6" borderId="21" xfId="0" applyFont="1" applyFill="1" applyBorder="1"/>
    <xf numFmtId="0" fontId="1" fillId="6" borderId="24" xfId="0" applyFont="1" applyFill="1" applyBorder="1"/>
    <xf numFmtId="0" fontId="1" fillId="6" borderId="0" xfId="0" applyFont="1" applyFill="1" applyBorder="1" applyAlignment="1">
      <alignment horizontal="center"/>
    </xf>
    <xf numFmtId="0" fontId="18" fillId="6" borderId="21" xfId="0" applyFont="1" applyFill="1" applyBorder="1" applyAlignment="1">
      <alignment horizontal="center"/>
    </xf>
    <xf numFmtId="0" fontId="1" fillId="6" borderId="23" xfId="0" applyFont="1" applyFill="1" applyBorder="1"/>
    <xf numFmtId="2" fontId="1" fillId="6" borderId="23" xfId="0" applyNumberFormat="1" applyFont="1" applyFill="1" applyBorder="1"/>
    <xf numFmtId="0" fontId="1" fillId="6" borderId="27" xfId="0" applyFont="1" applyFill="1" applyBorder="1"/>
    <xf numFmtId="0" fontId="1" fillId="6" borderId="28" xfId="0" applyFont="1" applyFill="1" applyBorder="1"/>
    <xf numFmtId="0" fontId="1" fillId="6" borderId="29" xfId="0" applyFont="1" applyFill="1" applyBorder="1"/>
    <xf numFmtId="0" fontId="1" fillId="6" borderId="30" xfId="0" applyFont="1" applyFill="1" applyBorder="1"/>
    <xf numFmtId="0" fontId="1" fillId="6" borderId="7" xfId="0" applyFont="1" applyFill="1" applyBorder="1"/>
    <xf numFmtId="0" fontId="17" fillId="6" borderId="29" xfId="0" applyFont="1" applyFill="1" applyBorder="1"/>
    <xf numFmtId="0" fontId="15" fillId="6" borderId="29" xfId="0" applyFont="1" applyFill="1" applyBorder="1"/>
    <xf numFmtId="0" fontId="1" fillId="6" borderId="31" xfId="0" applyFont="1" applyFill="1" applyBorder="1"/>
    <xf numFmtId="0" fontId="1" fillId="6" borderId="32" xfId="0" applyFont="1" applyFill="1" applyBorder="1"/>
    <xf numFmtId="0" fontId="1" fillId="6" borderId="33" xfId="0" applyFont="1" applyFill="1" applyBorder="1"/>
    <xf numFmtId="0" fontId="1" fillId="6" borderId="34" xfId="0" applyFont="1" applyFill="1" applyBorder="1"/>
    <xf numFmtId="0" fontId="1" fillId="6" borderId="35" xfId="0" applyFont="1" applyFill="1" applyBorder="1"/>
    <xf numFmtId="0" fontId="1" fillId="6" borderId="36" xfId="0" applyFont="1" applyFill="1" applyBorder="1"/>
    <xf numFmtId="0" fontId="1" fillId="6" borderId="37" xfId="0" applyFont="1" applyFill="1" applyBorder="1"/>
    <xf numFmtId="0" fontId="18" fillId="6" borderId="38" xfId="0" applyFont="1" applyFill="1" applyBorder="1"/>
    <xf numFmtId="2" fontId="1" fillId="6" borderId="29" xfId="0" applyNumberFormat="1" applyFont="1" applyFill="1" applyBorder="1"/>
    <xf numFmtId="0" fontId="17" fillId="6" borderId="32" xfId="0" applyFont="1" applyFill="1" applyBorder="1" applyAlignment="1">
      <alignment horizontal="center"/>
    </xf>
    <xf numFmtId="0" fontId="16" fillId="6" borderId="32" xfId="0" applyFont="1" applyFill="1" applyBorder="1"/>
    <xf numFmtId="0" fontId="1" fillId="6" borderId="32" xfId="0" applyFont="1" applyFill="1" applyBorder="1" applyAlignment="1">
      <alignment horizontal="center"/>
    </xf>
    <xf numFmtId="9" fontId="15" fillId="6" borderId="29" xfId="0" applyNumberFormat="1" applyFont="1" applyFill="1" applyBorder="1"/>
    <xf numFmtId="9" fontId="1" fillId="6" borderId="29" xfId="0" applyNumberFormat="1" applyFont="1" applyFill="1" applyBorder="1"/>
    <xf numFmtId="0" fontId="1" fillId="0" borderId="0" xfId="0" applyFont="1"/>
    <xf numFmtId="0" fontId="1" fillId="6" borderId="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4" fillId="0" borderId="0" xfId="2"/>
    <xf numFmtId="0" fontId="14" fillId="8" borderId="0" xfId="2" applyFill="1"/>
    <xf numFmtId="0" fontId="14" fillId="6" borderId="0" xfId="2" applyFill="1"/>
    <xf numFmtId="1" fontId="14" fillId="0" borderId="0" xfId="2" applyNumberFormat="1"/>
    <xf numFmtId="14" fontId="14" fillId="0" borderId="0" xfId="2" applyNumberFormat="1"/>
    <xf numFmtId="16" fontId="14" fillId="0" borderId="0" xfId="2" applyNumberFormat="1"/>
    <xf numFmtId="0" fontId="14" fillId="0" borderId="0" xfId="2" applyFill="1"/>
    <xf numFmtId="0" fontId="1" fillId="6" borderId="2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8" fillId="0" borderId="0" xfId="0" applyFont="1"/>
    <xf numFmtId="15" fontId="7" fillId="0" borderId="0" xfId="0" applyNumberFormat="1" applyFont="1" applyBorder="1"/>
    <xf numFmtId="0" fontId="7" fillId="8" borderId="0" xfId="0" applyFont="1" applyFill="1" applyBorder="1"/>
    <xf numFmtId="164" fontId="8" fillId="0" borderId="0" xfId="0" applyNumberFormat="1" applyFont="1" applyBorder="1"/>
    <xf numFmtId="0" fontId="0" fillId="8" borderId="0" xfId="0" applyFill="1" applyBorder="1"/>
    <xf numFmtId="0" fontId="10" fillId="0" borderId="0" xfId="0" applyFont="1" applyFill="1" applyBorder="1"/>
    <xf numFmtId="0" fontId="1" fillId="0" borderId="0" xfId="0" applyFont="1" applyFill="1" applyBorder="1"/>
    <xf numFmtId="2" fontId="0" fillId="0" borderId="0" xfId="0" applyNumberFormat="1" applyFill="1" applyBorder="1"/>
    <xf numFmtId="0" fontId="14" fillId="9" borderId="0" xfId="2" applyFill="1"/>
    <xf numFmtId="17" fontId="0" fillId="0" borderId="0" xfId="0" applyNumberFormat="1"/>
    <xf numFmtId="14" fontId="0" fillId="0" borderId="0" xfId="0" applyNumberFormat="1"/>
    <xf numFmtId="0" fontId="1" fillId="6" borderId="2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15" fontId="7" fillId="0" borderId="12" xfId="0" applyNumberFormat="1" applyFont="1" applyFill="1" applyBorder="1"/>
    <xf numFmtId="0" fontId="0" fillId="0" borderId="18" xfId="0" applyBorder="1"/>
    <xf numFmtId="0" fontId="0" fillId="0" borderId="42" xfId="0" applyBorder="1"/>
    <xf numFmtId="0" fontId="8" fillId="0" borderId="2" xfId="0" applyFont="1" applyBorder="1"/>
    <xf numFmtId="2" fontId="0" fillId="0" borderId="18" xfId="0" applyNumberFormat="1" applyBorder="1"/>
    <xf numFmtId="15" fontId="7" fillId="0" borderId="28" xfId="0" applyNumberFormat="1" applyFont="1" applyBorder="1"/>
    <xf numFmtId="0" fontId="0" fillId="0" borderId="43" xfId="0" applyBorder="1"/>
    <xf numFmtId="0" fontId="0" fillId="0" borderId="28" xfId="0" applyBorder="1"/>
    <xf numFmtId="0" fontId="7" fillId="8" borderId="44" xfId="0" applyFont="1" applyFill="1" applyBorder="1"/>
    <xf numFmtId="164" fontId="8" fillId="0" borderId="29" xfId="0" applyNumberFormat="1" applyFont="1" applyBorder="1"/>
    <xf numFmtId="164" fontId="8" fillId="0" borderId="45" xfId="0" applyNumberFormat="1" applyFont="1" applyBorder="1"/>
    <xf numFmtId="0" fontId="0" fillId="0" borderId="45" xfId="0" applyFill="1" applyBorder="1"/>
    <xf numFmtId="0" fontId="0" fillId="8" borderId="29" xfId="0" applyFill="1" applyBorder="1"/>
    <xf numFmtId="0" fontId="0" fillId="0" borderId="43" xfId="0" applyFill="1" applyBorder="1"/>
    <xf numFmtId="0" fontId="8" fillId="0" borderId="28" xfId="0" applyFont="1" applyFill="1" applyBorder="1"/>
    <xf numFmtId="0" fontId="8" fillId="0" borderId="29" xfId="0" applyFont="1" applyFill="1" applyBorder="1"/>
    <xf numFmtId="0" fontId="10" fillId="0" borderId="29" xfId="0" applyFont="1" applyFill="1" applyBorder="1"/>
    <xf numFmtId="0" fontId="8" fillId="0" borderId="7" xfId="0" applyFont="1" applyFill="1" applyBorder="1"/>
    <xf numFmtId="0" fontId="1" fillId="0" borderId="28" xfId="0" applyFont="1" applyFill="1" applyBorder="1"/>
    <xf numFmtId="2" fontId="0" fillId="0" borderId="29" xfId="0" applyNumberFormat="1" applyFill="1" applyBorder="1"/>
    <xf numFmtId="0" fontId="0" fillId="0" borderId="29" xfId="0" applyFill="1" applyBorder="1"/>
    <xf numFmtId="0" fontId="0" fillId="0" borderId="46" xfId="0" applyFill="1" applyBorder="1"/>
    <xf numFmtId="2" fontId="0" fillId="0" borderId="28" xfId="0" applyNumberFormat="1" applyFill="1" applyBorder="1"/>
    <xf numFmtId="0" fontId="0" fillId="8" borderId="44" xfId="0" applyFill="1" applyBorder="1"/>
    <xf numFmtId="0" fontId="1" fillId="6" borderId="2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164" fontId="8" fillId="0" borderId="41" xfId="0" applyNumberFormat="1" applyFont="1" applyBorder="1" applyAlignment="1">
      <alignment horizontal="center"/>
    </xf>
    <xf numFmtId="0" fontId="7" fillId="10" borderId="0" xfId="0" applyFont="1" applyFill="1" applyBorder="1"/>
    <xf numFmtId="0" fontId="0" fillId="10" borderId="0" xfId="0" applyFill="1" applyBorder="1"/>
    <xf numFmtId="0" fontId="8" fillId="0" borderId="20" xfId="0" applyFont="1" applyBorder="1"/>
    <xf numFmtId="0" fontId="8" fillId="0" borderId="21" xfId="0" applyFont="1" applyBorder="1"/>
    <xf numFmtId="0" fontId="8" fillId="0" borderId="23" xfId="0" applyFont="1" applyBorder="1"/>
    <xf numFmtId="0" fontId="2" fillId="3" borderId="8" xfId="0" applyFont="1" applyFill="1" applyBorder="1"/>
    <xf numFmtId="0" fontId="0" fillId="11" borderId="9" xfId="0" applyFill="1" applyBorder="1"/>
    <xf numFmtId="0" fontId="0" fillId="11" borderId="10" xfId="0" applyFill="1" applyBorder="1"/>
    <xf numFmtId="0" fontId="0" fillId="11" borderId="11" xfId="0" applyFill="1" applyBorder="1"/>
    <xf numFmtId="0" fontId="2" fillId="11" borderId="21" xfId="0" applyFont="1" applyFill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0" fontId="0" fillId="0" borderId="0" xfId="0" applyAlignment="1"/>
    <xf numFmtId="0" fontId="21" fillId="0" borderId="0" xfId="0" applyFont="1"/>
    <xf numFmtId="0" fontId="0" fillId="0" borderId="3" xfId="0" applyBorder="1"/>
    <xf numFmtId="0" fontId="0" fillId="0" borderId="8" xfId="0" applyBorder="1"/>
    <xf numFmtId="0" fontId="0" fillId="10" borderId="0" xfId="0" applyFill="1"/>
    <xf numFmtId="0" fontId="6" fillId="10" borderId="0" xfId="0" applyFont="1" applyFill="1"/>
    <xf numFmtId="0" fontId="0" fillId="0" borderId="26" xfId="0" applyBorder="1"/>
    <xf numFmtId="0" fontId="0" fillId="0" borderId="48" xfId="0" applyBorder="1"/>
    <xf numFmtId="0" fontId="0" fillId="0" borderId="24" xfId="0" applyBorder="1"/>
    <xf numFmtId="0" fontId="23" fillId="0" borderId="47" xfId="0" applyFont="1" applyBorder="1" applyAlignment="1">
      <alignment horizontal="center"/>
    </xf>
    <xf numFmtId="0" fontId="23" fillId="0" borderId="47" xfId="0" applyFont="1" applyFill="1" applyBorder="1" applyAlignment="1">
      <alignment horizontal="center"/>
    </xf>
    <xf numFmtId="0" fontId="24" fillId="0" borderId="47" xfId="0" applyFont="1" applyBorder="1" applyAlignment="1">
      <alignment horizontal="center"/>
    </xf>
    <xf numFmtId="165" fontId="24" fillId="0" borderId="47" xfId="0" applyNumberFormat="1" applyFont="1" applyBorder="1" applyAlignment="1">
      <alignment horizontal="center"/>
    </xf>
    <xf numFmtId="165" fontId="24" fillId="0" borderId="47" xfId="0" applyNumberFormat="1" applyFont="1" applyBorder="1"/>
    <xf numFmtId="2" fontId="24" fillId="0" borderId="47" xfId="0" applyNumberFormat="1" applyFont="1" applyBorder="1" applyAlignment="1">
      <alignment horizontal="right"/>
    </xf>
    <xf numFmtId="0" fontId="24" fillId="0" borderId="47" xfId="0" applyFont="1" applyBorder="1"/>
    <xf numFmtId="0" fontId="23" fillId="0" borderId="47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/>
    <xf numFmtId="0" fontId="25" fillId="12" borderId="40" xfId="0" applyFont="1" applyFill="1" applyBorder="1"/>
    <xf numFmtId="165" fontId="25" fillId="12" borderId="40" xfId="0" applyNumberFormat="1" applyFont="1" applyFill="1" applyBorder="1"/>
    <xf numFmtId="0" fontId="23" fillId="0" borderId="47" xfId="0" applyFont="1" applyBorder="1" applyAlignment="1">
      <alignment horizontal="center" vertical="center" wrapText="1"/>
    </xf>
    <xf numFmtId="9" fontId="23" fillId="0" borderId="47" xfId="3" applyFont="1" applyBorder="1" applyAlignment="1">
      <alignment horizontal="center"/>
    </xf>
    <xf numFmtId="2" fontId="24" fillId="0" borderId="47" xfId="0" applyNumberFormat="1" applyFont="1" applyBorder="1"/>
    <xf numFmtId="0" fontId="25" fillId="12" borderId="4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5" fillId="6" borderId="15" xfId="0" applyFont="1" applyFill="1" applyBorder="1" applyAlignment="1">
      <alignment horizontal="center"/>
    </xf>
    <xf numFmtId="0" fontId="15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" fontId="26" fillId="10" borderId="0" xfId="0" applyNumberFormat="1" applyFont="1" applyFill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1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Conforme</c:v>
          </c:tx>
          <c:invertIfNegative val="0"/>
          <c:cat>
            <c:numRef>
              <c:f>'INDICADORES MENS.'!$B$8:$B$15</c:f>
              <c:numCache>
                <c:formatCode>General</c:formatCode>
                <c:ptCount val="8"/>
                <c:pt idx="0">
                  <c:v>12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</c:numCache>
            </c:numRef>
          </c:cat>
          <c:val>
            <c:numRef>
              <c:f>'INDICADORES MENS.'!$C$8:$C$15</c:f>
              <c:numCache>
                <c:formatCode>General</c:formatCode>
                <c:ptCount val="8"/>
                <c:pt idx="0">
                  <c:v>76</c:v>
                </c:pt>
                <c:pt idx="1">
                  <c:v>199</c:v>
                </c:pt>
                <c:pt idx="2">
                  <c:v>213</c:v>
                </c:pt>
                <c:pt idx="3">
                  <c:v>224</c:v>
                </c:pt>
                <c:pt idx="4">
                  <c:v>118</c:v>
                </c:pt>
                <c:pt idx="5">
                  <c:v>81</c:v>
                </c:pt>
                <c:pt idx="6">
                  <c:v>221</c:v>
                </c:pt>
                <c:pt idx="7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6-4F9C-A043-91BB08ECEA84}"/>
            </c:ext>
          </c:extLst>
        </c:ser>
        <c:ser>
          <c:idx val="1"/>
          <c:order val="1"/>
          <c:tx>
            <c:v>PNC</c:v>
          </c:tx>
          <c:invertIfNegative val="0"/>
          <c:cat>
            <c:numRef>
              <c:f>'INDICADORES MENS.'!$B$8:$B$14</c:f>
              <c:numCache>
                <c:formatCode>General</c:formatCode>
                <c:ptCount val="7"/>
                <c:pt idx="0">
                  <c:v>12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</c:numCache>
            </c:numRef>
          </c:cat>
          <c:val>
            <c:numRef>
              <c:f>'INDICADORES MENS.'!$D$8:$D$15</c:f>
              <c:numCache>
                <c:formatCode>General</c:formatCode>
                <c:ptCount val="8"/>
                <c:pt idx="0" formatCode="0.0">
                  <c:v>26</c:v>
                </c:pt>
                <c:pt idx="1">
                  <c:v>4.5999999999999996</c:v>
                </c:pt>
                <c:pt idx="2">
                  <c:v>0</c:v>
                </c:pt>
                <c:pt idx="3">
                  <c:v>6.4</c:v>
                </c:pt>
                <c:pt idx="4">
                  <c:v>3.2</c:v>
                </c:pt>
                <c:pt idx="5">
                  <c:v>0</c:v>
                </c:pt>
                <c:pt idx="6">
                  <c:v>1.34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6-4F9C-A043-91BB08ECE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39808"/>
        <c:axId val="64472192"/>
      </c:barChart>
      <c:lineChart>
        <c:grouping val="standard"/>
        <c:varyColors val="0"/>
        <c:ser>
          <c:idx val="2"/>
          <c:order val="2"/>
          <c:tx>
            <c:v>Porcentaje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'INDICADORES MENS.'!$B$8:$B$14</c:f>
              <c:numCache>
                <c:formatCode>General</c:formatCode>
                <c:ptCount val="7"/>
                <c:pt idx="0">
                  <c:v>12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</c:numCache>
            </c:numRef>
          </c:cat>
          <c:val>
            <c:numRef>
              <c:f>'INDICADORES MENS.'!$E$8:$E$15</c:f>
              <c:numCache>
                <c:formatCode>0.0</c:formatCode>
                <c:ptCount val="8"/>
                <c:pt idx="0">
                  <c:v>34.210526315789473</c:v>
                </c:pt>
                <c:pt idx="1">
                  <c:v>2.3115577889447234</c:v>
                </c:pt>
                <c:pt idx="2">
                  <c:v>0</c:v>
                </c:pt>
                <c:pt idx="3">
                  <c:v>2.8571428571428572</c:v>
                </c:pt>
                <c:pt idx="4">
                  <c:v>2.7118644067796613</c:v>
                </c:pt>
                <c:pt idx="5">
                  <c:v>0</c:v>
                </c:pt>
                <c:pt idx="6" formatCode="0.00">
                  <c:v>0.60633484162895923</c:v>
                </c:pt>
                <c:pt idx="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6-4F9C-A043-91BB08ECE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9808"/>
        <c:axId val="64472192"/>
      </c:lineChart>
      <c:catAx>
        <c:axId val="6443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472192"/>
        <c:crosses val="autoZero"/>
        <c:auto val="1"/>
        <c:lblAlgn val="ctr"/>
        <c:lblOffset val="100"/>
        <c:noMultiLvlLbl val="0"/>
      </c:catAx>
      <c:valAx>
        <c:axId val="64472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439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paperSize="9" orientation="landscape" horizontalDpi="0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PZAS OK</c:v>
          </c:tx>
          <c:invertIfNegative val="0"/>
          <c:cat>
            <c:numRef>
              <c:f>'INDICADORES MENS.'!$B$32:$B$39</c:f>
              <c:numCache>
                <c:formatCode>General</c:formatCode>
                <c:ptCount val="8"/>
                <c:pt idx="0">
                  <c:v>12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</c:numCache>
            </c:numRef>
          </c:cat>
          <c:val>
            <c:numRef>
              <c:f>'INDICADORES MENS.'!$E$32:$E$39</c:f>
              <c:numCache>
                <c:formatCode>General</c:formatCode>
                <c:ptCount val="8"/>
                <c:pt idx="0">
                  <c:v>79</c:v>
                </c:pt>
                <c:pt idx="1">
                  <c:v>199</c:v>
                </c:pt>
                <c:pt idx="2">
                  <c:v>213</c:v>
                </c:pt>
                <c:pt idx="3">
                  <c:v>224</c:v>
                </c:pt>
                <c:pt idx="4">
                  <c:v>118</c:v>
                </c:pt>
                <c:pt idx="5">
                  <c:v>81</c:v>
                </c:pt>
                <c:pt idx="6">
                  <c:v>221</c:v>
                </c:pt>
                <c:pt idx="7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8-4ED7-AA93-892B0A074AB8}"/>
            </c:ext>
          </c:extLst>
        </c:ser>
        <c:ser>
          <c:idx val="1"/>
          <c:order val="1"/>
          <c:tx>
            <c:v>META</c:v>
          </c:tx>
          <c:invertIfNegative val="0"/>
          <c:cat>
            <c:numRef>
              <c:f>'INDICADORES MENS.'!$B$32:$B$37</c:f>
              <c:numCache>
                <c:formatCode>General</c:formatCode>
                <c:ptCount val="6"/>
                <c:pt idx="0">
                  <c:v>12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</c:numCache>
            </c:numRef>
          </c:cat>
          <c:val>
            <c:numRef>
              <c:f>'INDICADORES MENS.'!$F$32:$F$39</c:f>
              <c:numCache>
                <c:formatCode>General</c:formatCode>
                <c:ptCount val="8"/>
                <c:pt idx="0">
                  <c:v>120</c:v>
                </c:pt>
                <c:pt idx="1">
                  <c:v>240</c:v>
                </c:pt>
                <c:pt idx="2">
                  <c:v>240</c:v>
                </c:pt>
                <c:pt idx="3">
                  <c:v>228</c:v>
                </c:pt>
                <c:pt idx="4">
                  <c:v>120</c:v>
                </c:pt>
                <c:pt idx="5">
                  <c:v>84</c:v>
                </c:pt>
                <c:pt idx="6">
                  <c:v>228</c:v>
                </c:pt>
                <c:pt idx="7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8-4ED7-AA93-892B0A07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26208"/>
        <c:axId val="111300992"/>
      </c:barChart>
      <c:lineChart>
        <c:grouping val="standard"/>
        <c:varyColors val="0"/>
        <c:ser>
          <c:idx val="2"/>
          <c:order val="2"/>
          <c:tx>
            <c:v>EFICIENCIA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'INDICADORES MENS.'!$B$32:$B$36</c:f>
              <c:numCache>
                <c:formatCode>General</c:formatCode>
                <c:ptCount val="5"/>
                <c:pt idx="0">
                  <c:v>12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</c:numCache>
            </c:numRef>
          </c:cat>
          <c:val>
            <c:numRef>
              <c:f>'INDICADORES MENS.'!$G$32:$G$39</c:f>
              <c:numCache>
                <c:formatCode>0.00</c:formatCode>
                <c:ptCount val="8"/>
                <c:pt idx="0">
                  <c:v>65.833333333333329</c:v>
                </c:pt>
                <c:pt idx="1">
                  <c:v>82.916666666666671</c:v>
                </c:pt>
                <c:pt idx="2">
                  <c:v>88.75</c:v>
                </c:pt>
                <c:pt idx="3">
                  <c:v>98.245614035087712</c:v>
                </c:pt>
                <c:pt idx="4">
                  <c:v>98.333333333333329</c:v>
                </c:pt>
                <c:pt idx="5">
                  <c:v>96.428571428571431</c:v>
                </c:pt>
                <c:pt idx="6">
                  <c:v>96.929824561403507</c:v>
                </c:pt>
                <c:pt idx="7">
                  <c:v>92.361111111111114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8-4ED7-AA93-892B0A07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208"/>
        <c:axId val="111300992"/>
      </c:lineChart>
      <c:catAx>
        <c:axId val="845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300992"/>
        <c:crosses val="autoZero"/>
        <c:auto val="1"/>
        <c:lblAlgn val="ctr"/>
        <c:lblOffset val="100"/>
        <c:noMultiLvlLbl val="0"/>
      </c:catAx>
      <c:valAx>
        <c:axId val="111300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526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104775</xdr:rowOff>
        </xdr:from>
        <xdr:to>
          <xdr:col>7</xdr:col>
          <xdr:colOff>85725</xdr:colOff>
          <xdr:row>4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55332C4-A16F-42C2-97C7-47CD5C170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0.73661</cdr:x>
      <cdr:y>0.0504</cdr:y>
    </cdr:from>
    <cdr:to>
      <cdr:x>0.98169</cdr:x>
      <cdr:y>0.18618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088137" y="201065"/>
          <a:ext cx="1360163" cy="541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2400" b="1"/>
            <a:t>PNC 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0.4081</cdr:x>
      <cdr:y>0.05186</cdr:y>
    </cdr:from>
    <cdr:to>
      <cdr:x>0.70247</cdr:x>
      <cdr:y>0.16101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274304" y="224126"/>
          <a:ext cx="1640472" cy="471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2000" b="1"/>
            <a:t>% EFICIENCIA</a:t>
          </a:r>
          <a:r>
            <a:rPr lang="es-ES" sz="2000" b="1" baseline="0"/>
            <a:t> </a:t>
          </a:r>
          <a:endParaRPr lang="es-ES" sz="2000" b="1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104775</xdr:rowOff>
        </xdr:from>
        <xdr:to>
          <xdr:col>7</xdr:col>
          <xdr:colOff>85725</xdr:colOff>
          <xdr:row>4</xdr:row>
          <xdr:rowOff>228600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D4F3476-4EBB-4384-BC3C-9F9E88C60F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104775</xdr:rowOff>
        </xdr:from>
        <xdr:to>
          <xdr:col>7</xdr:col>
          <xdr:colOff>85725</xdr:colOff>
          <xdr:row>4</xdr:row>
          <xdr:rowOff>228600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8CC4E665-D94D-4BA9-BC2A-443797DF8C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104775</xdr:rowOff>
        </xdr:from>
        <xdr:to>
          <xdr:col>7</xdr:col>
          <xdr:colOff>85725</xdr:colOff>
          <xdr:row>4</xdr:row>
          <xdr:rowOff>228600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76981D6A-9AA9-46FA-84CD-FD399F2746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104775</xdr:rowOff>
        </xdr:from>
        <xdr:to>
          <xdr:col>7</xdr:col>
          <xdr:colOff>85725</xdr:colOff>
          <xdr:row>4</xdr:row>
          <xdr:rowOff>228600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C8762D21-8E75-4A4D-97B9-9B16FFD231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104775</xdr:rowOff>
        </xdr:from>
        <xdr:to>
          <xdr:col>7</xdr:col>
          <xdr:colOff>85725</xdr:colOff>
          <xdr:row>4</xdr:row>
          <xdr:rowOff>228600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789AE026-EBC9-4768-A30D-16B87A0793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104775</xdr:rowOff>
        </xdr:from>
        <xdr:to>
          <xdr:col>7</xdr:col>
          <xdr:colOff>85725</xdr:colOff>
          <xdr:row>4</xdr:row>
          <xdr:rowOff>228600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614A063F-6073-4242-940F-C17A42252E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161925</xdr:rowOff>
    </xdr:from>
    <xdr:to>
      <xdr:col>7</xdr:col>
      <xdr:colOff>219075</xdr:colOff>
      <xdr:row>3</xdr:row>
      <xdr:rowOff>172586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00"/>
          <a:ext cx="2209800" cy="832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66675</xdr:rowOff>
    </xdr:from>
    <xdr:to>
      <xdr:col>3</xdr:col>
      <xdr:colOff>276226</xdr:colOff>
      <xdr:row>4</xdr:row>
      <xdr:rowOff>0</xdr:rowOff>
    </xdr:to>
    <xdr:pic>
      <xdr:nvPicPr>
        <xdr:cNvPr id="2" name="1 Imagen" descr="C:\Documents and Settings\Rosa Esther Arellano\Mis documentos\SINDEUR\SINDEUR LOGOTIPO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1" y="66675"/>
          <a:ext cx="18478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12</xdr:col>
      <xdr:colOff>428625</xdr:colOff>
      <xdr:row>22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238898</xdr:colOff>
      <xdr:row>49</xdr:row>
      <xdr:rowOff>168997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6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7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9"/>
  <sheetViews>
    <sheetView topLeftCell="A31" zoomScale="85" zoomScaleNormal="85" workbookViewId="0">
      <selection activeCell="AE27" sqref="AE27:AG27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.42578125" customWidth="1"/>
    <col min="17" max="17" width="0.5703125" customWidth="1"/>
    <col min="18" max="18" width="6.5703125" customWidth="1"/>
    <col min="19" max="20" width="4.5703125" customWidth="1"/>
    <col min="21" max="21" width="5.42578125" customWidth="1"/>
    <col min="22" max="22" width="5.42578125" bestFit="1" customWidth="1"/>
    <col min="23" max="23" width="7" bestFit="1" customWidth="1"/>
    <col min="24" max="24" width="0.5703125" customWidth="1"/>
    <col min="25" max="25" width="3.85546875" customWidth="1"/>
    <col min="26" max="26" width="3.7109375" customWidth="1"/>
    <col min="27" max="27" width="3.85546875" customWidth="1"/>
    <col min="28" max="28" width="4.7109375" customWidth="1"/>
    <col min="29" max="29" width="6.7109375" bestFit="1" customWidth="1"/>
    <col min="30" max="30" width="0.5703125" customWidth="1"/>
    <col min="31" max="32" width="4.42578125" bestFit="1" customWidth="1"/>
    <col min="33" max="34" width="4.5703125" customWidth="1"/>
    <col min="35" max="35" width="0.85546875" customWidth="1"/>
    <col min="36" max="36" width="7" customWidth="1"/>
    <col min="37" max="37" width="6.5703125" style="1" bestFit="1" customWidth="1"/>
    <col min="38" max="38" width="4.85546875" customWidth="1"/>
    <col min="39" max="39" width="4.28515625" customWidth="1"/>
    <col min="40" max="40" width="6.5703125" bestFit="1" customWidth="1"/>
    <col min="41" max="41" width="0.5703125" customWidth="1"/>
    <col min="42" max="42" width="4.85546875" hidden="1" customWidth="1"/>
    <col min="43" max="43" width="5.42578125" hidden="1" customWidth="1"/>
    <col min="44" max="44" width="5" hidden="1" customWidth="1"/>
    <col min="45" max="46" width="6.85546875" customWidth="1"/>
    <col min="47" max="47" width="7.7109375" customWidth="1"/>
    <col min="48" max="48" width="1" customWidth="1"/>
    <col min="49" max="50" width="4.7109375" customWidth="1"/>
    <col min="51" max="52" width="5.42578125" customWidth="1"/>
    <col min="53" max="53" width="0.85546875" customWidth="1"/>
    <col min="54" max="54" width="5.5703125" customWidth="1"/>
    <col min="55" max="56" width="5.140625" customWidth="1"/>
    <col min="57" max="57" width="1.42578125" customWidth="1"/>
    <col min="58" max="59" width="4.7109375" customWidth="1"/>
  </cols>
  <sheetData>
    <row r="1" spans="1:56" ht="11.25" customHeight="1" thickBot="1"/>
    <row r="2" spans="1:56" ht="23.25" customHeight="1">
      <c r="A2" s="2"/>
      <c r="B2" s="3"/>
      <c r="C2" s="3"/>
      <c r="D2" s="3"/>
      <c r="E2" s="3"/>
      <c r="F2" s="3"/>
      <c r="G2" s="3"/>
      <c r="H2" s="3"/>
      <c r="I2" s="277" t="s">
        <v>0</v>
      </c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9"/>
      <c r="AO2" s="3"/>
      <c r="AP2" s="3"/>
      <c r="AQ2" s="3"/>
      <c r="AR2" s="3"/>
      <c r="AS2" s="286" t="s">
        <v>1</v>
      </c>
      <c r="AT2" s="287"/>
      <c r="AU2" s="287"/>
      <c r="AV2" s="287"/>
      <c r="AW2" s="287"/>
      <c r="AX2" s="287"/>
      <c r="AY2" s="287"/>
      <c r="AZ2" s="288"/>
    </row>
    <row r="3" spans="1:56" ht="23.25" customHeight="1">
      <c r="A3" s="4"/>
      <c r="B3" s="5"/>
      <c r="C3" s="5"/>
      <c r="D3" s="5"/>
      <c r="E3" s="5"/>
      <c r="F3" s="5"/>
      <c r="G3" s="5"/>
      <c r="H3" s="5"/>
      <c r="I3" s="280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2"/>
      <c r="AO3" s="5"/>
      <c r="AP3" s="5"/>
      <c r="AQ3" s="5"/>
      <c r="AR3" s="5"/>
      <c r="AS3" s="289"/>
      <c r="AT3" s="289"/>
      <c r="AU3" s="289"/>
      <c r="AV3" s="289"/>
      <c r="AW3" s="289"/>
      <c r="AX3" s="289"/>
      <c r="AY3" s="289"/>
      <c r="AZ3" s="290"/>
    </row>
    <row r="4" spans="1:56" ht="23.25" customHeight="1">
      <c r="A4" s="4"/>
      <c r="B4" s="5"/>
      <c r="C4" s="5"/>
      <c r="D4" s="5"/>
      <c r="E4" s="5"/>
      <c r="F4" s="5"/>
      <c r="G4" s="5"/>
      <c r="H4" s="5"/>
      <c r="I4" s="280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2"/>
      <c r="AO4" s="5"/>
      <c r="AP4" s="5"/>
      <c r="AQ4" s="5"/>
      <c r="AR4" s="5"/>
      <c r="AS4" s="289"/>
      <c r="AT4" s="289"/>
      <c r="AU4" s="289"/>
      <c r="AV4" s="289"/>
      <c r="AW4" s="289"/>
      <c r="AX4" s="289"/>
      <c r="AY4" s="289"/>
      <c r="AZ4" s="290"/>
    </row>
    <row r="5" spans="1:56" ht="23.25" customHeight="1" thickBot="1">
      <c r="A5" s="6"/>
      <c r="B5" s="7"/>
      <c r="C5" s="7"/>
      <c r="D5" s="7"/>
      <c r="E5" s="7"/>
      <c r="F5" s="7"/>
      <c r="G5" s="7"/>
      <c r="H5" s="7"/>
      <c r="I5" s="283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5"/>
      <c r="AO5" s="7"/>
      <c r="AP5" s="7"/>
      <c r="AQ5" s="7"/>
      <c r="AR5" s="7"/>
      <c r="AS5" s="291"/>
      <c r="AT5" s="291"/>
      <c r="AU5" s="291"/>
      <c r="AV5" s="291"/>
      <c r="AW5" s="291"/>
      <c r="AX5" s="291"/>
      <c r="AY5" s="291"/>
      <c r="AZ5" s="292"/>
    </row>
    <row r="7" spans="1:56" ht="15.75">
      <c r="B7" s="8" t="s">
        <v>69</v>
      </c>
      <c r="C7" s="8"/>
      <c r="D7" s="8"/>
      <c r="K7" s="9"/>
    </row>
    <row r="8" spans="1:56" ht="15.75" thickBot="1">
      <c r="AW8" s="10"/>
      <c r="AX8" s="10"/>
      <c r="AY8" s="10"/>
      <c r="BB8" s="293" t="s">
        <v>2</v>
      </c>
      <c r="BC8" s="294"/>
      <c r="BD8" s="295"/>
    </row>
    <row r="9" spans="1:56">
      <c r="B9" s="11" t="s">
        <v>3</v>
      </c>
      <c r="C9" s="12" t="s">
        <v>4</v>
      </c>
      <c r="D9" s="13" t="s">
        <v>4</v>
      </c>
      <c r="E9" s="3"/>
      <c r="F9" s="268" t="s">
        <v>5</v>
      </c>
      <c r="G9" s="269"/>
      <c r="H9" s="269"/>
      <c r="I9" s="269"/>
      <c r="J9" s="269"/>
      <c r="K9" s="270"/>
      <c r="L9" s="14"/>
      <c r="M9" s="271" t="s">
        <v>6</v>
      </c>
      <c r="N9" s="272"/>
      <c r="O9" s="14"/>
      <c r="P9" s="15" t="s">
        <v>7</v>
      </c>
      <c r="Q9" s="3"/>
      <c r="R9" s="15" t="s">
        <v>8</v>
      </c>
      <c r="S9" s="268" t="s">
        <v>9</v>
      </c>
      <c r="T9" s="269"/>
      <c r="U9" s="270"/>
      <c r="V9" s="15" t="s">
        <v>10</v>
      </c>
      <c r="W9" s="16" t="s">
        <v>11</v>
      </c>
      <c r="X9" s="3" t="s">
        <v>12</v>
      </c>
      <c r="Y9" s="273" t="s">
        <v>13</v>
      </c>
      <c r="Z9" s="274"/>
      <c r="AA9" s="274"/>
      <c r="AB9" s="274"/>
      <c r="AC9" s="17" t="s">
        <v>11</v>
      </c>
      <c r="AD9" s="18"/>
      <c r="AE9" s="275" t="s">
        <v>14</v>
      </c>
      <c r="AF9" s="276"/>
      <c r="AG9" s="276"/>
      <c r="AH9" s="19" t="s">
        <v>15</v>
      </c>
      <c r="AI9" s="3"/>
      <c r="AJ9" s="20" t="s">
        <v>16</v>
      </c>
      <c r="AK9" s="21"/>
      <c r="AL9" s="22"/>
      <c r="AM9" s="23"/>
      <c r="AN9" s="15" t="s">
        <v>17</v>
      </c>
      <c r="AO9" s="3"/>
      <c r="AP9" s="250" t="s">
        <v>18</v>
      </c>
      <c r="AQ9" s="251"/>
      <c r="AR9" s="252"/>
      <c r="AS9" s="250" t="s">
        <v>19</v>
      </c>
      <c r="AT9" s="251"/>
      <c r="AU9" s="252"/>
      <c r="AV9" s="3"/>
      <c r="AW9" s="24" t="s">
        <v>20</v>
      </c>
      <c r="AX9" s="16" t="s">
        <v>20</v>
      </c>
      <c r="AY9" s="15" t="s">
        <v>21</v>
      </c>
      <c r="AZ9" s="15" t="s">
        <v>21</v>
      </c>
      <c r="BA9" s="3"/>
      <c r="BB9" s="14" t="s">
        <v>20</v>
      </c>
      <c r="BC9" s="14" t="s">
        <v>12</v>
      </c>
      <c r="BD9" s="25" t="s">
        <v>12</v>
      </c>
    </row>
    <row r="10" spans="1:56" ht="15.75" thickBot="1">
      <c r="B10" s="26" t="s">
        <v>12</v>
      </c>
      <c r="C10" s="27" t="s">
        <v>12</v>
      </c>
      <c r="D10" s="28" t="s">
        <v>7</v>
      </c>
      <c r="E10" s="5"/>
      <c r="F10" s="29" t="s">
        <v>22</v>
      </c>
      <c r="G10" s="29" t="s">
        <v>23</v>
      </c>
      <c r="H10" s="29" t="s">
        <v>24</v>
      </c>
      <c r="I10" s="29" t="s">
        <v>25</v>
      </c>
      <c r="J10" s="29" t="s">
        <v>26</v>
      </c>
      <c r="K10" s="29" t="s">
        <v>17</v>
      </c>
      <c r="L10" s="30"/>
      <c r="M10" s="31" t="s">
        <v>7</v>
      </c>
      <c r="N10" s="32" t="s">
        <v>27</v>
      </c>
      <c r="O10" s="33"/>
      <c r="P10" s="27" t="s">
        <v>28</v>
      </c>
      <c r="Q10" s="5"/>
      <c r="R10" s="27" t="s">
        <v>29</v>
      </c>
      <c r="S10" s="34" t="s">
        <v>30</v>
      </c>
      <c r="T10" s="27" t="s">
        <v>31</v>
      </c>
      <c r="U10" s="27" t="s">
        <v>32</v>
      </c>
      <c r="V10" s="27" t="s">
        <v>33</v>
      </c>
      <c r="W10" s="35" t="s">
        <v>34</v>
      </c>
      <c r="X10" s="5" t="s">
        <v>12</v>
      </c>
      <c r="Y10" s="253" t="s">
        <v>35</v>
      </c>
      <c r="Z10" s="254"/>
      <c r="AA10" s="254"/>
      <c r="AB10" s="255"/>
      <c r="AC10" s="36" t="s">
        <v>17</v>
      </c>
      <c r="AD10" s="37"/>
      <c r="AE10" s="256" t="s">
        <v>36</v>
      </c>
      <c r="AF10" s="257"/>
      <c r="AG10" s="257"/>
      <c r="AH10" s="38" t="s">
        <v>37</v>
      </c>
      <c r="AI10" s="5"/>
      <c r="AJ10" s="39" t="s">
        <v>38</v>
      </c>
      <c r="AK10" s="40" t="s">
        <v>39</v>
      </c>
      <c r="AL10" s="39" t="s">
        <v>40</v>
      </c>
      <c r="AM10" s="39" t="s">
        <v>41</v>
      </c>
      <c r="AN10" s="27" t="s">
        <v>42</v>
      </c>
      <c r="AO10" s="10"/>
      <c r="AP10" s="41"/>
      <c r="AQ10" s="42"/>
      <c r="AR10" s="34"/>
      <c r="AS10" s="41" t="s">
        <v>43</v>
      </c>
      <c r="AT10" s="43" t="s">
        <v>68</v>
      </c>
      <c r="AU10" s="34"/>
      <c r="AV10" s="5"/>
      <c r="AW10" s="44" t="s">
        <v>11</v>
      </c>
      <c r="AX10" s="35" t="s">
        <v>11</v>
      </c>
      <c r="AY10" s="27" t="s">
        <v>44</v>
      </c>
      <c r="AZ10" s="27" t="s">
        <v>45</v>
      </c>
      <c r="BA10" s="5"/>
      <c r="BB10" s="30" t="s">
        <v>11</v>
      </c>
      <c r="BC10" s="30" t="s">
        <v>44</v>
      </c>
      <c r="BD10" s="45" t="s">
        <v>45</v>
      </c>
    </row>
    <row r="11" spans="1:56" ht="15" customHeight="1" thickBot="1">
      <c r="B11" s="46"/>
      <c r="C11" s="47"/>
      <c r="D11" s="48" t="s">
        <v>12</v>
      </c>
      <c r="E11" s="7"/>
      <c r="F11" s="49"/>
      <c r="G11" s="49"/>
      <c r="H11" s="49"/>
      <c r="I11" s="49" t="s">
        <v>46</v>
      </c>
      <c r="J11" s="49"/>
      <c r="K11" s="49"/>
      <c r="L11" s="50"/>
      <c r="M11" s="51" t="s">
        <v>47</v>
      </c>
      <c r="N11" s="49" t="s">
        <v>48</v>
      </c>
      <c r="O11" s="50"/>
      <c r="P11" s="47" t="s">
        <v>12</v>
      </c>
      <c r="Q11" s="7"/>
      <c r="R11" s="47"/>
      <c r="S11" s="52"/>
      <c r="T11" s="47"/>
      <c r="U11" s="47"/>
      <c r="V11" s="47" t="s">
        <v>49</v>
      </c>
      <c r="W11" s="53" t="s">
        <v>50</v>
      </c>
      <c r="X11" s="7"/>
      <c r="Y11" s="54" t="s">
        <v>30</v>
      </c>
      <c r="Z11" s="54" t="s">
        <v>31</v>
      </c>
      <c r="AA11" s="55" t="s">
        <v>51</v>
      </c>
      <c r="AB11" s="56" t="s">
        <v>52</v>
      </c>
      <c r="AC11" s="57"/>
      <c r="AD11" s="7"/>
      <c r="AE11" s="58" t="s">
        <v>30</v>
      </c>
      <c r="AF11" s="59" t="s">
        <v>31</v>
      </c>
      <c r="AG11" s="60" t="s">
        <v>52</v>
      </c>
      <c r="AH11" s="61" t="s">
        <v>52</v>
      </c>
      <c r="AI11" s="62"/>
      <c r="AJ11" s="47" t="s">
        <v>53</v>
      </c>
      <c r="AK11" s="63" t="s">
        <v>53</v>
      </c>
      <c r="AL11" s="47" t="s">
        <v>53</v>
      </c>
      <c r="AM11" s="47" t="s">
        <v>53</v>
      </c>
      <c r="AN11" s="47" t="s">
        <v>53</v>
      </c>
      <c r="AO11" s="7"/>
      <c r="AP11" s="64" t="s">
        <v>54</v>
      </c>
      <c r="AQ11" s="65" t="s">
        <v>55</v>
      </c>
      <c r="AR11" s="66" t="s">
        <v>56</v>
      </c>
      <c r="AS11" s="67" t="s">
        <v>57</v>
      </c>
      <c r="AT11" s="65" t="s">
        <v>58</v>
      </c>
      <c r="AU11" s="66" t="s">
        <v>59</v>
      </c>
      <c r="AV11" s="7"/>
      <c r="AW11" s="68" t="s">
        <v>21</v>
      </c>
      <c r="AX11" s="53" t="s">
        <v>21</v>
      </c>
      <c r="AY11" s="47"/>
      <c r="AZ11" s="47"/>
      <c r="BA11" s="7"/>
      <c r="BB11" s="69">
        <v>1</v>
      </c>
      <c r="BC11" s="70">
        <v>0</v>
      </c>
      <c r="BD11" s="71" t="s">
        <v>60</v>
      </c>
    </row>
    <row r="12" spans="1:56" ht="16.5" thickBot="1">
      <c r="B12" s="72">
        <v>41478</v>
      </c>
      <c r="C12" s="73" t="s">
        <v>67</v>
      </c>
      <c r="D12" s="14">
        <v>7.5</v>
      </c>
      <c r="E12" s="74"/>
      <c r="F12" s="75">
        <v>0</v>
      </c>
      <c r="G12" s="14">
        <v>0</v>
      </c>
      <c r="H12" s="14">
        <v>0</v>
      </c>
      <c r="I12" s="14">
        <v>0</v>
      </c>
      <c r="J12" s="14">
        <v>0</v>
      </c>
      <c r="K12" s="14">
        <f>SUM(F12:J12)</f>
        <v>0</v>
      </c>
      <c r="L12" s="74"/>
      <c r="M12" s="75">
        <v>2.5</v>
      </c>
      <c r="N12" s="14">
        <v>0</v>
      </c>
      <c r="O12" s="74"/>
      <c r="P12" s="76">
        <f>D12-(M12+N12)</f>
        <v>5</v>
      </c>
      <c r="Q12" s="74"/>
      <c r="R12" s="77" t="s">
        <v>62</v>
      </c>
      <c r="S12" s="78">
        <v>0.13</v>
      </c>
      <c r="T12" s="78">
        <v>0.13</v>
      </c>
      <c r="U12" s="79">
        <f>S12+T12</f>
        <v>0.26</v>
      </c>
      <c r="V12" s="80">
        <v>80</v>
      </c>
      <c r="W12" s="15">
        <f>P12*V12</f>
        <v>400</v>
      </c>
      <c r="X12" s="74"/>
      <c r="Y12" s="81">
        <v>250</v>
      </c>
      <c r="Z12" s="82">
        <v>250</v>
      </c>
      <c r="AA12" s="82">
        <v>0</v>
      </c>
      <c r="AB12" s="82">
        <v>0</v>
      </c>
      <c r="AC12" s="83">
        <v>250</v>
      </c>
      <c r="AD12" s="84">
        <v>350</v>
      </c>
      <c r="AE12" s="81">
        <v>10</v>
      </c>
      <c r="AF12" s="82">
        <v>9</v>
      </c>
      <c r="AG12" s="82">
        <v>0</v>
      </c>
      <c r="AH12" s="82">
        <v>10</v>
      </c>
      <c r="AI12" s="5"/>
      <c r="AJ12" s="11">
        <f>AC12*U12</f>
        <v>65</v>
      </c>
      <c r="AK12" s="85">
        <v>2.5</v>
      </c>
      <c r="AL12" s="14">
        <v>1.92</v>
      </c>
      <c r="AM12" s="14">
        <v>9.8000000000000007</v>
      </c>
      <c r="AN12" s="15">
        <f>AK12+AM12</f>
        <v>12.3</v>
      </c>
      <c r="AO12" s="86" t="e">
        <f>#REF!</f>
        <v>#REF!</v>
      </c>
      <c r="AP12" s="87">
        <v>0</v>
      </c>
      <c r="AQ12" s="87">
        <v>10</v>
      </c>
      <c r="AR12" s="88">
        <f>100- ((AP12+AQ12)/(AC12*2))*100</f>
        <v>98</v>
      </c>
      <c r="AS12" s="89">
        <v>483.51</v>
      </c>
      <c r="AT12" s="90">
        <f>AJ12+AK12+AL12+AM12</f>
        <v>79.22</v>
      </c>
      <c r="AU12" s="90">
        <f>AS12-AT12</f>
        <v>404.28999999999996</v>
      </c>
      <c r="AV12" s="5"/>
      <c r="AW12" s="11">
        <f>(AC12/W12)*100</f>
        <v>62.5</v>
      </c>
      <c r="AX12" s="14" t="s">
        <v>63</v>
      </c>
      <c r="AY12" s="15">
        <f>(AK12/(AJ12+AK12))*100</f>
        <v>3.7037037037037033</v>
      </c>
      <c r="AZ12" s="14">
        <f>(AN12/AJ12)*100</f>
        <v>18.923076923076923</v>
      </c>
      <c r="BA12" s="74"/>
      <c r="BB12" s="75" t="s">
        <v>64</v>
      </c>
      <c r="BC12" s="14" t="s">
        <v>64</v>
      </c>
      <c r="BD12" s="14" t="s">
        <v>64</v>
      </c>
    </row>
    <row r="13" spans="1:56" ht="15.75">
      <c r="B13" s="91" t="s">
        <v>70</v>
      </c>
      <c r="C13" s="92"/>
      <c r="D13" s="92"/>
      <c r="E13" s="74"/>
      <c r="F13" s="77"/>
      <c r="G13" s="92"/>
      <c r="H13" s="92"/>
      <c r="I13" s="92"/>
      <c r="J13" s="92"/>
      <c r="K13" s="92"/>
      <c r="L13" s="74"/>
      <c r="M13" s="77"/>
      <c r="N13" s="92"/>
      <c r="O13" s="74"/>
      <c r="P13" s="93">
        <f>D12-M12-N12-K12</f>
        <v>5</v>
      </c>
      <c r="Q13" s="74"/>
      <c r="R13" s="77"/>
      <c r="S13" s="78"/>
      <c r="T13" s="78"/>
      <c r="U13" s="79"/>
      <c r="V13" s="80"/>
      <c r="W13" s="94">
        <f>(P12-K12)*V12</f>
        <v>400</v>
      </c>
      <c r="X13" s="95"/>
      <c r="Y13" s="96"/>
      <c r="Z13" s="97"/>
      <c r="AA13" s="97"/>
      <c r="AB13" s="97"/>
      <c r="AC13" s="98"/>
      <c r="AD13" s="99"/>
      <c r="AE13" s="96"/>
      <c r="AF13" s="97"/>
      <c r="AG13" s="97"/>
      <c r="AH13" s="97"/>
      <c r="AI13" s="10"/>
      <c r="AJ13" s="100"/>
      <c r="AK13" s="101"/>
      <c r="AL13" s="102"/>
      <c r="AM13" s="102"/>
      <c r="AN13" s="102"/>
      <c r="AO13" s="95"/>
      <c r="AP13" s="103"/>
      <c r="AQ13" s="103"/>
      <c r="AR13" s="104"/>
      <c r="AS13" s="105"/>
      <c r="AT13" s="101"/>
      <c r="AU13" s="101"/>
      <c r="AV13" s="10"/>
      <c r="AW13" s="106">
        <f>((AC12+AC13)/W13)*100</f>
        <v>62.5</v>
      </c>
      <c r="AX13" s="102"/>
      <c r="AY13" s="102"/>
      <c r="AZ13" s="102"/>
      <c r="BA13" s="95"/>
      <c r="BB13" s="77"/>
      <c r="BC13" s="92"/>
      <c r="BD13" s="92"/>
    </row>
    <row r="14" spans="1:56" ht="15.75" thickBot="1"/>
    <row r="15" spans="1:56" ht="16.5" thickBot="1">
      <c r="B15" s="72">
        <v>41479</v>
      </c>
      <c r="C15" s="73" t="s">
        <v>61</v>
      </c>
      <c r="D15" s="14">
        <v>8</v>
      </c>
      <c r="E15" s="74"/>
      <c r="F15" s="75">
        <v>0</v>
      </c>
      <c r="G15" s="14">
        <v>0</v>
      </c>
      <c r="H15" s="14">
        <v>0</v>
      </c>
      <c r="I15" s="14">
        <v>0</v>
      </c>
      <c r="J15" s="14">
        <v>0</v>
      </c>
      <c r="K15" s="14">
        <f>SUM(F15:J15)</f>
        <v>0</v>
      </c>
      <c r="L15" s="74"/>
      <c r="M15" s="75">
        <v>0</v>
      </c>
      <c r="N15" s="14">
        <v>0</v>
      </c>
      <c r="O15" s="74"/>
      <c r="P15" s="76">
        <f>D15-(M15+N15)</f>
        <v>8</v>
      </c>
      <c r="Q15" s="74"/>
      <c r="R15" s="77" t="s">
        <v>62</v>
      </c>
      <c r="S15" s="78">
        <v>0.13</v>
      </c>
      <c r="T15" s="78">
        <v>0.13</v>
      </c>
      <c r="U15" s="79">
        <f>S15+T15</f>
        <v>0.26</v>
      </c>
      <c r="V15" s="80">
        <v>80</v>
      </c>
      <c r="W15" s="15">
        <f>P15*V15</f>
        <v>640</v>
      </c>
      <c r="X15" s="74"/>
      <c r="Y15" s="81">
        <v>384</v>
      </c>
      <c r="Z15" s="82">
        <v>384</v>
      </c>
      <c r="AA15" s="82">
        <v>0</v>
      </c>
      <c r="AB15" s="82">
        <v>0</v>
      </c>
      <c r="AC15" s="83">
        <v>384</v>
      </c>
      <c r="AD15" s="84">
        <v>350</v>
      </c>
      <c r="AE15" s="81">
        <v>100</v>
      </c>
      <c r="AF15" s="82">
        <v>92</v>
      </c>
      <c r="AG15" s="82">
        <v>0</v>
      </c>
      <c r="AH15" s="82">
        <v>100</v>
      </c>
      <c r="AI15" s="5"/>
      <c r="AJ15" s="11">
        <f>AC15*U15</f>
        <v>99.84</v>
      </c>
      <c r="AK15" s="85">
        <v>25</v>
      </c>
      <c r="AL15" s="14">
        <v>5</v>
      </c>
      <c r="AM15" s="14">
        <v>0</v>
      </c>
      <c r="AN15" s="15">
        <f>AK15+AM15</f>
        <v>25</v>
      </c>
      <c r="AO15" s="86" t="e">
        <f>#REF!</f>
        <v>#REF!</v>
      </c>
      <c r="AP15" s="87">
        <v>0</v>
      </c>
      <c r="AQ15" s="87">
        <v>10</v>
      </c>
      <c r="AR15" s="88">
        <f>100- ((AP15+AQ15)/(AC15*2))*100</f>
        <v>98.697916666666671</v>
      </c>
      <c r="AS15" s="89">
        <f>AU12</f>
        <v>404.28999999999996</v>
      </c>
      <c r="AT15" s="90">
        <f>AJ15+AK15+AL15+AM15</f>
        <v>129.84</v>
      </c>
      <c r="AU15" s="90">
        <f>AS15-AT15</f>
        <v>274.44999999999993</v>
      </c>
      <c r="AV15" s="5"/>
      <c r="AW15" s="11">
        <f>(AC15/W15)*100</f>
        <v>60</v>
      </c>
      <c r="AX15" s="14" t="s">
        <v>63</v>
      </c>
      <c r="AY15" s="15">
        <f>(AK15/(AJ15+AK15))*100</f>
        <v>20.025632809996797</v>
      </c>
      <c r="AZ15" s="14">
        <f>(AN15/AJ15)*100</f>
        <v>25.040064102564102</v>
      </c>
      <c r="BA15" s="74"/>
      <c r="BB15" s="75" t="s">
        <v>64</v>
      </c>
      <c r="BC15" s="14" t="s">
        <v>64</v>
      </c>
      <c r="BD15" s="14" t="s">
        <v>64</v>
      </c>
    </row>
    <row r="16" spans="1:56" ht="15.75">
      <c r="B16" s="91" t="s">
        <v>66</v>
      </c>
      <c r="C16" s="92"/>
      <c r="D16" s="92"/>
      <c r="E16" s="74"/>
      <c r="F16" s="77"/>
      <c r="G16" s="92"/>
      <c r="H16" s="92"/>
      <c r="I16" s="92"/>
      <c r="J16" s="92"/>
      <c r="K16" s="92"/>
      <c r="L16" s="74"/>
      <c r="M16" s="77"/>
      <c r="N16" s="92"/>
      <c r="O16" s="74"/>
      <c r="P16" s="93">
        <f>D15-M15-N15-K15</f>
        <v>8</v>
      </c>
      <c r="Q16" s="74"/>
      <c r="R16" s="77"/>
      <c r="S16" s="78"/>
      <c r="T16" s="78"/>
      <c r="U16" s="79"/>
      <c r="V16" s="80"/>
      <c r="W16" s="94">
        <f>(P15-K15)*V15</f>
        <v>640</v>
      </c>
      <c r="X16" s="95"/>
      <c r="Y16" s="96"/>
      <c r="Z16" s="97"/>
      <c r="AA16" s="97"/>
      <c r="AB16" s="97"/>
      <c r="AC16" s="98"/>
      <c r="AD16" s="99"/>
      <c r="AE16" s="96"/>
      <c r="AF16" s="97"/>
      <c r="AG16" s="97"/>
      <c r="AH16" s="97"/>
      <c r="AI16" s="10"/>
      <c r="AJ16" s="100"/>
      <c r="AK16" s="101"/>
      <c r="AL16" s="102"/>
      <c r="AM16" s="102"/>
      <c r="AN16" s="102"/>
      <c r="AO16" s="95"/>
      <c r="AP16" s="103"/>
      <c r="AQ16" s="103"/>
      <c r="AR16" s="104"/>
      <c r="AS16" s="105"/>
      <c r="AT16" s="101"/>
      <c r="AU16" s="101"/>
      <c r="AV16" s="10"/>
      <c r="AW16" s="106">
        <f>((AC15+AC16)/W16)*100</f>
        <v>60</v>
      </c>
      <c r="AX16" s="102"/>
      <c r="AY16" s="102"/>
      <c r="AZ16" s="102"/>
      <c r="BA16" s="95"/>
      <c r="BB16" s="77"/>
      <c r="BC16" s="92"/>
      <c r="BD16" s="92"/>
    </row>
    <row r="17" spans="2:56" ht="15.75" thickBot="1"/>
    <row r="18" spans="2:56" ht="16.5" thickBot="1">
      <c r="B18" s="72">
        <v>41479</v>
      </c>
      <c r="C18" s="73" t="s">
        <v>67</v>
      </c>
      <c r="D18" s="14">
        <v>7.5</v>
      </c>
      <c r="E18" s="74"/>
      <c r="F18" s="75">
        <v>0</v>
      </c>
      <c r="G18" s="14">
        <v>0</v>
      </c>
      <c r="H18" s="14">
        <v>0</v>
      </c>
      <c r="I18" s="14">
        <v>0</v>
      </c>
      <c r="J18" s="14">
        <v>0</v>
      </c>
      <c r="K18" s="14">
        <f>SUM(F18:J18)</f>
        <v>0</v>
      </c>
      <c r="L18" s="74"/>
      <c r="M18" s="75">
        <v>2.5</v>
      </c>
      <c r="N18" s="14">
        <v>0</v>
      </c>
      <c r="O18" s="74"/>
      <c r="P18" s="76">
        <f>D18-(M18+N18)</f>
        <v>5</v>
      </c>
      <c r="Q18" s="74"/>
      <c r="R18" s="77" t="s">
        <v>62</v>
      </c>
      <c r="S18" s="78">
        <v>0.13</v>
      </c>
      <c r="T18" s="78">
        <v>0.13</v>
      </c>
      <c r="U18" s="79">
        <f>S18+T18</f>
        <v>0.26</v>
      </c>
      <c r="V18" s="80">
        <v>80</v>
      </c>
      <c r="W18" s="15">
        <f>P18*V18</f>
        <v>400</v>
      </c>
      <c r="X18" s="74"/>
      <c r="Y18" s="81">
        <v>432</v>
      </c>
      <c r="Z18" s="82">
        <v>432</v>
      </c>
      <c r="AA18" s="82">
        <v>0</v>
      </c>
      <c r="AB18" s="82">
        <v>0</v>
      </c>
      <c r="AC18" s="83">
        <v>432</v>
      </c>
      <c r="AD18" s="84">
        <v>350</v>
      </c>
      <c r="AE18" s="81">
        <v>16</v>
      </c>
      <c r="AF18" s="82">
        <v>17</v>
      </c>
      <c r="AG18" s="82">
        <v>0</v>
      </c>
      <c r="AH18" s="82">
        <v>16</v>
      </c>
      <c r="AI18" s="5"/>
      <c r="AJ18" s="11">
        <f>AC18*U18</f>
        <v>112.32000000000001</v>
      </c>
      <c r="AK18" s="85">
        <v>4.33</v>
      </c>
      <c r="AL18" s="14">
        <v>5</v>
      </c>
      <c r="AM18" s="14">
        <v>0</v>
      </c>
      <c r="AN18" s="15">
        <f>AK18+AM18</f>
        <v>4.33</v>
      </c>
      <c r="AO18" s="86" t="e">
        <f>#REF!</f>
        <v>#REF!</v>
      </c>
      <c r="AP18" s="87">
        <v>0</v>
      </c>
      <c r="AQ18" s="87">
        <v>10</v>
      </c>
      <c r="AR18" s="88">
        <f>100- ((AP18+AQ18)/(AC18*2))*100</f>
        <v>98.842592592592595</v>
      </c>
      <c r="AS18" s="89">
        <f>AU15</f>
        <v>274.44999999999993</v>
      </c>
      <c r="AT18" s="90">
        <f>AJ18+AK18+AL18+AM18</f>
        <v>121.65</v>
      </c>
      <c r="AU18" s="90">
        <f>AS18-AT18</f>
        <v>152.79999999999993</v>
      </c>
      <c r="AV18" s="5"/>
      <c r="AW18" s="11">
        <f>(AC18/W18)*100</f>
        <v>108</v>
      </c>
      <c r="AX18" s="14" t="s">
        <v>63</v>
      </c>
      <c r="AY18" s="15">
        <f>(AK18/(AJ18+AK18))*100</f>
        <v>3.7119588512644666</v>
      </c>
      <c r="AZ18" s="14">
        <f>(AN18/AJ18)*100</f>
        <v>3.8550569800569798</v>
      </c>
      <c r="BA18" s="74"/>
      <c r="BB18" s="75" t="s">
        <v>64</v>
      </c>
      <c r="BC18" s="14" t="s">
        <v>64</v>
      </c>
      <c r="BD18" s="14" t="s">
        <v>64</v>
      </c>
    </row>
    <row r="19" spans="2:56" ht="15.75">
      <c r="B19" s="91" t="s">
        <v>65</v>
      </c>
      <c r="C19" s="92"/>
      <c r="D19" s="92"/>
      <c r="E19" s="74"/>
      <c r="F19" s="77"/>
      <c r="G19" s="92"/>
      <c r="H19" s="92"/>
      <c r="I19" s="92"/>
      <c r="J19" s="92"/>
      <c r="K19" s="92"/>
      <c r="L19" s="74"/>
      <c r="M19" s="77"/>
      <c r="N19" s="92"/>
      <c r="O19" s="74"/>
      <c r="P19" s="93">
        <f>D18-M18-N18-K18</f>
        <v>5</v>
      </c>
      <c r="Q19" s="74"/>
      <c r="R19" s="77"/>
      <c r="S19" s="78"/>
      <c r="T19" s="78"/>
      <c r="U19" s="79"/>
      <c r="V19" s="80"/>
      <c r="W19" s="94">
        <f>(P18-K18)*V18</f>
        <v>400</v>
      </c>
      <c r="X19" s="95"/>
      <c r="Y19" s="96"/>
      <c r="Z19" s="97"/>
      <c r="AA19" s="97"/>
      <c r="AB19" s="97"/>
      <c r="AC19" s="98"/>
      <c r="AD19" s="99"/>
      <c r="AE19" s="96"/>
      <c r="AF19" s="97"/>
      <c r="AG19" s="97"/>
      <c r="AH19" s="97"/>
      <c r="AI19" s="10"/>
      <c r="AJ19" s="100"/>
      <c r="AK19" s="101"/>
      <c r="AL19" s="102"/>
      <c r="AM19" s="102"/>
      <c r="AN19" s="102"/>
      <c r="AO19" s="95"/>
      <c r="AP19" s="103"/>
      <c r="AQ19" s="103"/>
      <c r="AR19" s="104"/>
      <c r="AS19" s="105"/>
      <c r="AT19" s="101"/>
      <c r="AU19" s="101"/>
      <c r="AV19" s="10"/>
      <c r="AW19" s="106">
        <f>((AC18+AC19)/W19)*100</f>
        <v>108</v>
      </c>
      <c r="AX19" s="102"/>
      <c r="AY19" s="102"/>
      <c r="AZ19" s="102"/>
      <c r="BA19" s="95"/>
      <c r="BB19" s="77"/>
      <c r="BC19" s="92"/>
      <c r="BD19" s="92"/>
    </row>
    <row r="20" spans="2:56" ht="15.75" thickBot="1"/>
    <row r="21" spans="2:56" ht="16.5" thickBot="1">
      <c r="B21" s="72">
        <v>41480</v>
      </c>
      <c r="C21" s="73" t="s">
        <v>67</v>
      </c>
      <c r="D21" s="14">
        <v>7.5</v>
      </c>
      <c r="E21" s="74"/>
      <c r="F21" s="75">
        <v>0</v>
      </c>
      <c r="G21" s="14">
        <v>0</v>
      </c>
      <c r="H21" s="14">
        <v>0</v>
      </c>
      <c r="I21" s="14">
        <v>0</v>
      </c>
      <c r="J21" s="14">
        <v>0.5</v>
      </c>
      <c r="K21" s="14">
        <f>SUM(F21:J21)</f>
        <v>0.5</v>
      </c>
      <c r="L21" s="74"/>
      <c r="M21" s="75">
        <v>2.5</v>
      </c>
      <c r="N21" s="14">
        <v>0</v>
      </c>
      <c r="O21" s="74"/>
      <c r="P21" s="76">
        <f>D21-(M21+N21)</f>
        <v>5</v>
      </c>
      <c r="Q21" s="74"/>
      <c r="R21" s="77" t="s">
        <v>62</v>
      </c>
      <c r="S21" s="78">
        <v>0.13</v>
      </c>
      <c r="T21" s="78">
        <v>0.13</v>
      </c>
      <c r="U21" s="79">
        <f>S21+T21</f>
        <v>0.26</v>
      </c>
      <c r="V21" s="80">
        <v>80</v>
      </c>
      <c r="W21" s="15">
        <f>P21*V21</f>
        <v>400</v>
      </c>
      <c r="X21" s="74"/>
      <c r="Y21" s="81">
        <v>512</v>
      </c>
      <c r="Z21" s="82">
        <v>512</v>
      </c>
      <c r="AA21" s="82">
        <v>0</v>
      </c>
      <c r="AB21" s="82">
        <v>0</v>
      </c>
      <c r="AC21" s="83">
        <v>512</v>
      </c>
      <c r="AD21" s="84"/>
      <c r="AE21" s="81">
        <v>2</v>
      </c>
      <c r="AF21" s="82">
        <v>2</v>
      </c>
      <c r="AG21" s="82">
        <v>0</v>
      </c>
      <c r="AH21" s="82">
        <v>2</v>
      </c>
      <c r="AI21" s="5"/>
      <c r="AJ21" s="11">
        <f>AC21*U21</f>
        <v>133.12</v>
      </c>
      <c r="AK21" s="85">
        <v>0.65</v>
      </c>
      <c r="AL21" s="14">
        <v>3.15</v>
      </c>
      <c r="AM21" s="14">
        <v>0</v>
      </c>
      <c r="AN21" s="15">
        <f>AK21+AM21</f>
        <v>0.65</v>
      </c>
      <c r="AO21" s="86" t="e">
        <f>#REF!</f>
        <v>#REF!</v>
      </c>
      <c r="AP21" s="87">
        <v>0</v>
      </c>
      <c r="AQ21" s="87">
        <v>10</v>
      </c>
      <c r="AR21" s="88">
        <f>100- ((AP21+AQ21)/(AC21*2))*100</f>
        <v>99.0234375</v>
      </c>
      <c r="AS21" s="89">
        <f>AU18</f>
        <v>152.79999999999993</v>
      </c>
      <c r="AT21" s="90">
        <f>AJ21+AK21+AL21+AM21</f>
        <v>136.92000000000002</v>
      </c>
      <c r="AU21" s="90">
        <f>AS21-AT21</f>
        <v>15.87999999999991</v>
      </c>
      <c r="AV21" s="5"/>
      <c r="AW21" s="11">
        <f>(AC21/W21)*100</f>
        <v>128</v>
      </c>
      <c r="AX21" s="14" t="s">
        <v>63</v>
      </c>
      <c r="AY21" s="15">
        <f>(AK21/(AJ21+AK21))*100</f>
        <v>0.48590864917395532</v>
      </c>
      <c r="AZ21" s="14">
        <f>(AN21/AJ21)*100</f>
        <v>0.48828125</v>
      </c>
      <c r="BA21" s="74"/>
      <c r="BB21" s="75" t="s">
        <v>64</v>
      </c>
      <c r="BC21" s="14" t="s">
        <v>64</v>
      </c>
      <c r="BD21" s="14" t="s">
        <v>64</v>
      </c>
    </row>
    <row r="22" spans="2:56" ht="15.75">
      <c r="B22" s="91" t="s">
        <v>70</v>
      </c>
      <c r="C22" s="92"/>
      <c r="D22" s="92"/>
      <c r="E22" s="74"/>
      <c r="F22" s="77"/>
      <c r="G22" s="92"/>
      <c r="H22" s="92"/>
      <c r="I22" s="92"/>
      <c r="J22" s="92"/>
      <c r="K22" s="92"/>
      <c r="L22" s="74"/>
      <c r="M22" s="77"/>
      <c r="N22" s="92"/>
      <c r="O22" s="74"/>
      <c r="P22" s="93">
        <f>D21-M21-N21-K21</f>
        <v>4.5</v>
      </c>
      <c r="Q22" s="74"/>
      <c r="R22" s="77"/>
      <c r="S22" s="78"/>
      <c r="T22" s="78"/>
      <c r="U22" s="79"/>
      <c r="V22" s="80"/>
      <c r="W22" s="94">
        <f>(P21-K21)*V21</f>
        <v>360</v>
      </c>
      <c r="X22" s="95"/>
      <c r="Y22" s="96"/>
      <c r="Z22" s="97"/>
      <c r="AA22" s="97"/>
      <c r="AB22" s="97"/>
      <c r="AC22" s="98"/>
      <c r="AD22" s="99"/>
      <c r="AE22" s="96"/>
      <c r="AF22" s="97"/>
      <c r="AG22" s="97"/>
      <c r="AH22" s="97"/>
      <c r="AI22" s="10"/>
      <c r="AJ22" s="100"/>
      <c r="AK22" s="101"/>
      <c r="AL22" s="102"/>
      <c r="AM22" s="102"/>
      <c r="AN22" s="102"/>
      <c r="AO22" s="95"/>
      <c r="AP22" s="103"/>
      <c r="AQ22" s="103"/>
      <c r="AR22" s="104"/>
      <c r="AS22" s="105"/>
      <c r="AT22" s="101"/>
      <c r="AU22" s="101"/>
      <c r="AV22" s="10"/>
      <c r="AW22" s="106">
        <f>((AC21+AC22)/W22)*100</f>
        <v>142.22222222222223</v>
      </c>
      <c r="AX22" s="102"/>
      <c r="AY22" s="102"/>
      <c r="AZ22" s="102"/>
      <c r="BA22" s="95"/>
      <c r="BB22" s="77"/>
      <c r="BC22" s="92"/>
      <c r="BD22" s="92"/>
    </row>
    <row r="23" spans="2:56" ht="15.75" thickBot="1"/>
    <row r="24" spans="2:56" ht="16.5" thickBot="1">
      <c r="B24" s="72">
        <v>41481</v>
      </c>
      <c r="C24" s="73" t="s">
        <v>67</v>
      </c>
      <c r="D24" s="14">
        <v>5.5</v>
      </c>
      <c r="E24" s="74"/>
      <c r="F24" s="75">
        <v>0</v>
      </c>
      <c r="G24" s="14">
        <v>0</v>
      </c>
      <c r="H24" s="14">
        <v>0</v>
      </c>
      <c r="I24" s="14">
        <v>0</v>
      </c>
      <c r="J24" s="14">
        <v>0</v>
      </c>
      <c r="K24" s="14">
        <f>SUM(F24:J24)</f>
        <v>0</v>
      </c>
      <c r="L24" s="74"/>
      <c r="M24" s="75">
        <v>2.5</v>
      </c>
      <c r="N24" s="14">
        <v>1</v>
      </c>
      <c r="O24" s="74"/>
      <c r="P24" s="76">
        <f>D24-(M24+N24)</f>
        <v>2</v>
      </c>
      <c r="Q24" s="74"/>
      <c r="R24" s="77" t="s">
        <v>62</v>
      </c>
      <c r="S24" s="78">
        <v>0.13</v>
      </c>
      <c r="T24" s="78">
        <v>0.13</v>
      </c>
      <c r="U24" s="79">
        <f>S24+T24</f>
        <v>0.26</v>
      </c>
      <c r="V24" s="80">
        <v>80</v>
      </c>
      <c r="W24" s="15">
        <f>P24*V24</f>
        <v>160</v>
      </c>
      <c r="X24" s="74"/>
      <c r="Y24" s="81">
        <v>128</v>
      </c>
      <c r="Z24" s="82">
        <v>128</v>
      </c>
      <c r="AA24" s="82">
        <v>0</v>
      </c>
      <c r="AB24" s="82">
        <v>0</v>
      </c>
      <c r="AC24" s="83">
        <v>128</v>
      </c>
      <c r="AD24" s="84"/>
      <c r="AE24" s="81">
        <v>4</v>
      </c>
      <c r="AF24" s="82">
        <v>5</v>
      </c>
      <c r="AG24" s="82">
        <v>0</v>
      </c>
      <c r="AH24" s="82">
        <v>4</v>
      </c>
      <c r="AI24" s="5"/>
      <c r="AJ24" s="11">
        <f>AC24*U24</f>
        <v>33.28</v>
      </c>
      <c r="AK24" s="85">
        <v>1.2</v>
      </c>
      <c r="AL24" s="14">
        <v>1.24</v>
      </c>
      <c r="AM24" s="14">
        <v>0</v>
      </c>
      <c r="AN24" s="15">
        <f>AK24+AM24</f>
        <v>1.2</v>
      </c>
      <c r="AO24" s="86" t="e">
        <f>#REF!</f>
        <v>#REF!</v>
      </c>
      <c r="AP24" s="87">
        <v>0</v>
      </c>
      <c r="AQ24" s="87">
        <v>10</v>
      </c>
      <c r="AR24" s="88">
        <f>100- ((AP24+AQ24)/(AC24*2))*100</f>
        <v>96.09375</v>
      </c>
      <c r="AS24" s="89">
        <f>AU21</f>
        <v>15.87999999999991</v>
      </c>
      <c r="AT24" s="90">
        <f>AJ24+AK24+AL24+AM24</f>
        <v>35.720000000000006</v>
      </c>
      <c r="AU24" s="90">
        <f>AS24-AT24</f>
        <v>-19.840000000000096</v>
      </c>
      <c r="AV24" s="5"/>
      <c r="AW24" s="11">
        <f>(AC24/W24)*100</f>
        <v>80</v>
      </c>
      <c r="AX24" s="14" t="s">
        <v>63</v>
      </c>
      <c r="AY24" s="15">
        <f>(AK24/(AJ24+AK24))*100</f>
        <v>3.480278422273781</v>
      </c>
      <c r="AZ24" s="14">
        <f>(AN24/AJ24)*100</f>
        <v>3.6057692307692304</v>
      </c>
      <c r="BA24" s="74"/>
      <c r="BB24" s="75" t="s">
        <v>64</v>
      </c>
      <c r="BC24" s="14" t="s">
        <v>64</v>
      </c>
      <c r="BD24" s="14" t="s">
        <v>64</v>
      </c>
    </row>
    <row r="25" spans="2:56" ht="15.75">
      <c r="B25" s="91" t="s">
        <v>70</v>
      </c>
      <c r="C25" s="92"/>
      <c r="D25" s="92"/>
      <c r="E25" s="74"/>
      <c r="F25" s="77"/>
      <c r="G25" s="92"/>
      <c r="H25" s="92"/>
      <c r="I25" s="92"/>
      <c r="J25" s="92"/>
      <c r="K25" s="92"/>
      <c r="L25" s="74"/>
      <c r="M25" s="77"/>
      <c r="N25" s="92"/>
      <c r="O25" s="74"/>
      <c r="P25" s="93">
        <f>D24-M24-N24-K24</f>
        <v>2</v>
      </c>
      <c r="Q25" s="74"/>
      <c r="R25" s="77"/>
      <c r="S25" s="78"/>
      <c r="T25" s="78"/>
      <c r="U25" s="79"/>
      <c r="V25" s="80"/>
      <c r="W25" s="94">
        <f>(P24-K24)*V24</f>
        <v>160</v>
      </c>
      <c r="X25" s="95"/>
      <c r="Y25" s="96"/>
      <c r="Z25" s="97"/>
      <c r="AA25" s="97"/>
      <c r="AB25" s="97"/>
      <c r="AC25" s="98"/>
      <c r="AD25" s="99"/>
      <c r="AE25" s="96"/>
      <c r="AF25" s="97"/>
      <c r="AG25" s="97"/>
      <c r="AH25" s="97"/>
      <c r="AI25" s="10"/>
      <c r="AJ25" s="100"/>
      <c r="AK25" s="101"/>
      <c r="AL25" s="102"/>
      <c r="AM25" s="102"/>
      <c r="AN25" s="102"/>
      <c r="AO25" s="95"/>
      <c r="AP25" s="103"/>
      <c r="AQ25" s="103"/>
      <c r="AR25" s="104"/>
      <c r="AS25" s="105"/>
      <c r="AT25" s="101"/>
      <c r="AU25" s="101"/>
      <c r="AV25" s="10"/>
      <c r="AW25" s="106">
        <f>((AC24+AC25)/W25)*100</f>
        <v>80</v>
      </c>
      <c r="AX25" s="102"/>
      <c r="AY25" s="102"/>
      <c r="AZ25" s="102"/>
      <c r="BA25" s="95"/>
      <c r="BB25" s="77"/>
      <c r="BC25" s="92"/>
      <c r="BD25" s="92"/>
    </row>
    <row r="26" spans="2:56" ht="15.75" thickBot="1"/>
    <row r="27" spans="2:56">
      <c r="B27" s="11" t="s">
        <v>3</v>
      </c>
      <c r="C27" s="12" t="s">
        <v>4</v>
      </c>
      <c r="D27" s="13" t="s">
        <v>4</v>
      </c>
      <c r="E27" s="3"/>
      <c r="F27" s="268" t="s">
        <v>5</v>
      </c>
      <c r="G27" s="269"/>
      <c r="H27" s="269"/>
      <c r="I27" s="269"/>
      <c r="J27" s="269"/>
      <c r="K27" s="270"/>
      <c r="L27" s="14"/>
      <c r="M27" s="271" t="s">
        <v>6</v>
      </c>
      <c r="N27" s="272"/>
      <c r="O27" s="14"/>
      <c r="P27" s="15" t="s">
        <v>7</v>
      </c>
      <c r="Q27" s="3"/>
      <c r="R27" s="15" t="s">
        <v>8</v>
      </c>
      <c r="S27" s="268" t="s">
        <v>9</v>
      </c>
      <c r="T27" s="269"/>
      <c r="U27" s="270"/>
      <c r="V27" s="15" t="s">
        <v>10</v>
      </c>
      <c r="W27" s="16" t="s">
        <v>11</v>
      </c>
      <c r="X27" s="3" t="s">
        <v>12</v>
      </c>
      <c r="Y27" s="273" t="s">
        <v>13</v>
      </c>
      <c r="Z27" s="274"/>
      <c r="AA27" s="274"/>
      <c r="AB27" s="274"/>
      <c r="AC27" s="17" t="s">
        <v>11</v>
      </c>
      <c r="AD27" s="18"/>
      <c r="AE27" s="275" t="s">
        <v>14</v>
      </c>
      <c r="AF27" s="276"/>
      <c r="AG27" s="276"/>
      <c r="AH27" s="19" t="s">
        <v>15</v>
      </c>
      <c r="AI27" s="3"/>
      <c r="AJ27" s="20" t="s">
        <v>16</v>
      </c>
      <c r="AK27" s="21"/>
      <c r="AL27" s="22"/>
      <c r="AM27" s="23"/>
      <c r="AN27" s="15" t="s">
        <v>17</v>
      </c>
      <c r="AO27" s="3"/>
      <c r="AP27" s="250" t="s">
        <v>18</v>
      </c>
      <c r="AQ27" s="251"/>
      <c r="AR27" s="252"/>
      <c r="AS27" s="250" t="s">
        <v>19</v>
      </c>
      <c r="AT27" s="251"/>
      <c r="AU27" s="252"/>
      <c r="AV27" s="3"/>
      <c r="AW27" s="24" t="s">
        <v>20</v>
      </c>
      <c r="AX27" s="16" t="s">
        <v>20</v>
      </c>
      <c r="AY27" s="15" t="s">
        <v>21</v>
      </c>
      <c r="AZ27" s="15" t="s">
        <v>21</v>
      </c>
      <c r="BA27" s="3"/>
      <c r="BB27" s="14" t="s">
        <v>20</v>
      </c>
      <c r="BC27" s="14" t="s">
        <v>12</v>
      </c>
      <c r="BD27" s="25" t="s">
        <v>12</v>
      </c>
    </row>
    <row r="28" spans="2:56" ht="15.75" thickBot="1">
      <c r="B28" s="26" t="s">
        <v>12</v>
      </c>
      <c r="C28" s="27" t="s">
        <v>12</v>
      </c>
      <c r="D28" s="28" t="s">
        <v>7</v>
      </c>
      <c r="E28" s="5"/>
      <c r="F28" s="29" t="s">
        <v>22</v>
      </c>
      <c r="G28" s="29" t="s">
        <v>23</v>
      </c>
      <c r="H28" s="29" t="s">
        <v>24</v>
      </c>
      <c r="I28" s="29" t="s">
        <v>25</v>
      </c>
      <c r="J28" s="29" t="s">
        <v>26</v>
      </c>
      <c r="K28" s="29" t="s">
        <v>17</v>
      </c>
      <c r="L28" s="30"/>
      <c r="M28" s="31" t="s">
        <v>7</v>
      </c>
      <c r="N28" s="32" t="s">
        <v>27</v>
      </c>
      <c r="O28" s="33"/>
      <c r="P28" s="27" t="s">
        <v>28</v>
      </c>
      <c r="Q28" s="5"/>
      <c r="R28" s="27" t="s">
        <v>29</v>
      </c>
      <c r="S28" s="34" t="s">
        <v>30</v>
      </c>
      <c r="T28" s="27" t="s">
        <v>31</v>
      </c>
      <c r="U28" s="27" t="s">
        <v>32</v>
      </c>
      <c r="V28" s="27" t="s">
        <v>33</v>
      </c>
      <c r="W28" s="35" t="s">
        <v>34</v>
      </c>
      <c r="X28" s="5" t="s">
        <v>12</v>
      </c>
      <c r="Y28" s="253" t="s">
        <v>35</v>
      </c>
      <c r="Z28" s="254"/>
      <c r="AA28" s="254"/>
      <c r="AB28" s="255"/>
      <c r="AC28" s="36" t="s">
        <v>17</v>
      </c>
      <c r="AD28" s="37"/>
      <c r="AE28" s="256" t="s">
        <v>36</v>
      </c>
      <c r="AF28" s="257"/>
      <c r="AG28" s="257"/>
      <c r="AH28" s="38" t="s">
        <v>37</v>
      </c>
      <c r="AI28" s="5"/>
      <c r="AJ28" s="39" t="s">
        <v>38</v>
      </c>
      <c r="AK28" s="40" t="s">
        <v>39</v>
      </c>
      <c r="AL28" s="39" t="s">
        <v>40</v>
      </c>
      <c r="AM28" s="39" t="s">
        <v>41</v>
      </c>
      <c r="AN28" s="27" t="s">
        <v>42</v>
      </c>
      <c r="AO28" s="10"/>
      <c r="AP28" s="41"/>
      <c r="AQ28" s="42"/>
      <c r="AR28" s="34"/>
      <c r="AS28" s="41" t="s">
        <v>43</v>
      </c>
      <c r="AT28" s="43" t="s">
        <v>73</v>
      </c>
      <c r="AU28" s="34"/>
      <c r="AV28" s="5"/>
      <c r="AW28" s="44" t="s">
        <v>11</v>
      </c>
      <c r="AX28" s="35" t="s">
        <v>11</v>
      </c>
      <c r="AY28" s="27" t="s">
        <v>44</v>
      </c>
      <c r="AZ28" s="27" t="s">
        <v>45</v>
      </c>
      <c r="BA28" s="5"/>
      <c r="BB28" s="30" t="s">
        <v>11</v>
      </c>
      <c r="BC28" s="30" t="s">
        <v>44</v>
      </c>
      <c r="BD28" s="45" t="s">
        <v>45</v>
      </c>
    </row>
    <row r="29" spans="2:56" ht="15" customHeight="1" thickBot="1">
      <c r="B29" s="46"/>
      <c r="C29" s="47"/>
      <c r="D29" s="48" t="s">
        <v>12</v>
      </c>
      <c r="E29" s="7"/>
      <c r="F29" s="49"/>
      <c r="G29" s="49"/>
      <c r="H29" s="49"/>
      <c r="I29" s="49" t="s">
        <v>46</v>
      </c>
      <c r="J29" s="49"/>
      <c r="K29" s="49"/>
      <c r="L29" s="50"/>
      <c r="M29" s="51" t="s">
        <v>47</v>
      </c>
      <c r="N29" s="49" t="s">
        <v>48</v>
      </c>
      <c r="O29" s="50"/>
      <c r="P29" s="47" t="s">
        <v>12</v>
      </c>
      <c r="Q29" s="7"/>
      <c r="R29" s="47"/>
      <c r="S29" s="52"/>
      <c r="T29" s="47"/>
      <c r="U29" s="47"/>
      <c r="V29" s="47" t="s">
        <v>49</v>
      </c>
      <c r="W29" s="53" t="s">
        <v>50</v>
      </c>
      <c r="X29" s="7"/>
      <c r="Y29" s="54" t="s">
        <v>30</v>
      </c>
      <c r="Z29" s="54" t="s">
        <v>31</v>
      </c>
      <c r="AA29" s="55" t="s">
        <v>51</v>
      </c>
      <c r="AB29" s="56" t="s">
        <v>52</v>
      </c>
      <c r="AC29" s="57"/>
      <c r="AD29" s="7"/>
      <c r="AE29" s="58" t="s">
        <v>30</v>
      </c>
      <c r="AF29" s="59" t="s">
        <v>31</v>
      </c>
      <c r="AG29" s="60" t="s">
        <v>52</v>
      </c>
      <c r="AH29" s="61" t="s">
        <v>52</v>
      </c>
      <c r="AI29" s="62"/>
      <c r="AJ29" s="47" t="s">
        <v>53</v>
      </c>
      <c r="AK29" s="63" t="s">
        <v>53</v>
      </c>
      <c r="AL29" s="47" t="s">
        <v>53</v>
      </c>
      <c r="AM29" s="47" t="s">
        <v>53</v>
      </c>
      <c r="AN29" s="47" t="s">
        <v>53</v>
      </c>
      <c r="AO29" s="7"/>
      <c r="AP29" s="64" t="s">
        <v>54</v>
      </c>
      <c r="AQ29" s="65" t="s">
        <v>55</v>
      </c>
      <c r="AR29" s="66" t="s">
        <v>56</v>
      </c>
      <c r="AS29" s="67" t="s">
        <v>57</v>
      </c>
      <c r="AT29" s="65" t="s">
        <v>58</v>
      </c>
      <c r="AU29" s="66" t="s">
        <v>59</v>
      </c>
      <c r="AV29" s="7"/>
      <c r="AW29" s="68" t="s">
        <v>21</v>
      </c>
      <c r="AX29" s="53" t="s">
        <v>21</v>
      </c>
      <c r="AY29" s="47"/>
      <c r="AZ29" s="47"/>
      <c r="BA29" s="7"/>
      <c r="BB29" s="69">
        <v>1</v>
      </c>
      <c r="BC29" s="70">
        <v>0</v>
      </c>
      <c r="BD29" s="71" t="s">
        <v>60</v>
      </c>
    </row>
    <row r="30" spans="2:56" ht="16.5" thickBot="1">
      <c r="B30" s="72">
        <v>41482</v>
      </c>
      <c r="C30" s="73" t="s">
        <v>61</v>
      </c>
      <c r="D30" s="14">
        <v>8</v>
      </c>
      <c r="E30" s="74"/>
      <c r="F30" s="75">
        <v>0</v>
      </c>
      <c r="G30" s="14">
        <v>0</v>
      </c>
      <c r="H30" s="14">
        <v>0</v>
      </c>
      <c r="I30" s="14">
        <v>0</v>
      </c>
      <c r="J30" s="14">
        <v>0</v>
      </c>
      <c r="K30" s="14">
        <f>SUM(F30:J30)</f>
        <v>0</v>
      </c>
      <c r="L30" s="74"/>
      <c r="M30" s="75">
        <v>0</v>
      </c>
      <c r="N30" s="14">
        <v>0</v>
      </c>
      <c r="O30" s="74"/>
      <c r="P30" s="76">
        <f>D30-(M30+N30)</f>
        <v>8</v>
      </c>
      <c r="Q30" s="74"/>
      <c r="R30" s="77" t="s">
        <v>72</v>
      </c>
      <c r="S30" s="78">
        <v>0.185</v>
      </c>
      <c r="T30" s="78">
        <v>0.185</v>
      </c>
      <c r="U30" s="79">
        <f>S30+T30</f>
        <v>0.37</v>
      </c>
      <c r="V30" s="80">
        <v>85</v>
      </c>
      <c r="W30" s="15">
        <f>P30*V30</f>
        <v>680</v>
      </c>
      <c r="X30" s="74"/>
      <c r="Y30" s="81">
        <v>243</v>
      </c>
      <c r="Z30" s="82">
        <v>243</v>
      </c>
      <c r="AA30" s="82">
        <v>0</v>
      </c>
      <c r="AB30" s="82">
        <v>0</v>
      </c>
      <c r="AC30" s="83">
        <v>243</v>
      </c>
      <c r="AD30" s="84">
        <v>350</v>
      </c>
      <c r="AE30" s="81">
        <v>0</v>
      </c>
      <c r="AF30" s="82">
        <v>0</v>
      </c>
      <c r="AG30" s="82">
        <v>0</v>
      </c>
      <c r="AH30" s="82">
        <v>0</v>
      </c>
      <c r="AI30" s="5"/>
      <c r="AJ30" s="11">
        <f>AC30*U30</f>
        <v>89.91</v>
      </c>
      <c r="AK30" s="85">
        <v>0</v>
      </c>
      <c r="AL30" s="14">
        <v>3.6</v>
      </c>
      <c r="AM30" s="14">
        <v>0</v>
      </c>
      <c r="AN30" s="15">
        <f>AK30+AM30</f>
        <v>0</v>
      </c>
      <c r="AO30" s="86" t="e">
        <f>#REF!</f>
        <v>#REF!</v>
      </c>
      <c r="AP30" s="87">
        <v>0</v>
      </c>
      <c r="AQ30" s="87">
        <v>10</v>
      </c>
      <c r="AR30" s="88">
        <f>100- ((AP30+AQ30)/(AC30*2))*100</f>
        <v>97.942386831275726</v>
      </c>
      <c r="AS30" s="89">
        <v>305.05</v>
      </c>
      <c r="AT30" s="90">
        <f>AJ30+AK30+AL30+AM30</f>
        <v>93.509999999999991</v>
      </c>
      <c r="AU30" s="90">
        <f>AS30-AT30</f>
        <v>211.54000000000002</v>
      </c>
      <c r="AV30" s="5"/>
      <c r="AW30" s="11">
        <f>(AC30/W30)*100</f>
        <v>35.735294117647058</v>
      </c>
      <c r="AX30" s="14" t="s">
        <v>63</v>
      </c>
      <c r="AY30" s="15">
        <f>(AK30/(AJ30+AK30))*100</f>
        <v>0</v>
      </c>
      <c r="AZ30" s="14">
        <f>(AN30/AJ30)*100</f>
        <v>0</v>
      </c>
      <c r="BA30" s="74"/>
      <c r="BB30" s="75" t="s">
        <v>64</v>
      </c>
      <c r="BC30" s="14" t="s">
        <v>64</v>
      </c>
      <c r="BD30" s="14" t="s">
        <v>64</v>
      </c>
    </row>
    <row r="31" spans="2:56" ht="15.75">
      <c r="B31" s="91" t="s">
        <v>71</v>
      </c>
      <c r="C31" s="92"/>
      <c r="D31" s="92"/>
      <c r="E31" s="74"/>
      <c r="F31" s="77"/>
      <c r="G31" s="92"/>
      <c r="H31" s="92"/>
      <c r="I31" s="92"/>
      <c r="J31" s="92"/>
      <c r="K31" s="92"/>
      <c r="L31" s="74"/>
      <c r="M31" s="77"/>
      <c r="N31" s="92"/>
      <c r="O31" s="74"/>
      <c r="P31" s="93">
        <f>D30-M30-N30-K30</f>
        <v>8</v>
      </c>
      <c r="Q31" s="74"/>
      <c r="R31" s="77"/>
      <c r="S31" s="78"/>
      <c r="T31" s="78"/>
      <c r="U31" s="79"/>
      <c r="V31" s="80"/>
      <c r="W31" s="94">
        <f>(P30-K30)*V30</f>
        <v>680</v>
      </c>
      <c r="X31" s="95"/>
      <c r="Y31" s="96"/>
      <c r="Z31" s="97"/>
      <c r="AA31" s="97"/>
      <c r="AB31" s="97"/>
      <c r="AC31" s="98"/>
      <c r="AD31" s="99"/>
      <c r="AE31" s="96"/>
      <c r="AF31" s="97"/>
      <c r="AG31" s="97"/>
      <c r="AH31" s="97"/>
      <c r="AI31" s="10"/>
      <c r="AJ31" s="100"/>
      <c r="AK31" s="101"/>
      <c r="AL31" s="102"/>
      <c r="AM31" s="102"/>
      <c r="AN31" s="102"/>
      <c r="AO31" s="95"/>
      <c r="AP31" s="103"/>
      <c r="AQ31" s="103"/>
      <c r="AR31" s="104"/>
      <c r="AS31" s="105"/>
      <c r="AT31" s="101"/>
      <c r="AU31" s="101"/>
      <c r="AV31" s="10"/>
      <c r="AW31" s="106">
        <f>((AC30+AC31)/W31)*100</f>
        <v>35.735294117647058</v>
      </c>
      <c r="AX31" s="102"/>
      <c r="AY31" s="102"/>
      <c r="AZ31" s="102"/>
      <c r="BA31" s="95"/>
      <c r="BB31" s="77"/>
      <c r="BC31" s="92"/>
      <c r="BD31" s="92"/>
    </row>
    <row r="32" spans="2:56" ht="15.75" thickBot="1"/>
    <row r="33" spans="2:56">
      <c r="B33" s="11" t="s">
        <v>3</v>
      </c>
      <c r="C33" s="12" t="s">
        <v>4</v>
      </c>
      <c r="D33" s="13" t="s">
        <v>4</v>
      </c>
      <c r="E33" s="3"/>
      <c r="F33" s="268" t="s">
        <v>5</v>
      </c>
      <c r="G33" s="269"/>
      <c r="H33" s="269"/>
      <c r="I33" s="269"/>
      <c r="J33" s="269"/>
      <c r="K33" s="270"/>
      <c r="L33" s="14"/>
      <c r="M33" s="271" t="s">
        <v>6</v>
      </c>
      <c r="N33" s="272"/>
      <c r="O33" s="14"/>
      <c r="P33" s="15" t="s">
        <v>7</v>
      </c>
      <c r="Q33" s="3"/>
      <c r="R33" s="15" t="s">
        <v>8</v>
      </c>
      <c r="S33" s="268" t="s">
        <v>9</v>
      </c>
      <c r="T33" s="269"/>
      <c r="U33" s="270"/>
      <c r="V33" s="15" t="s">
        <v>10</v>
      </c>
      <c r="W33" s="16" t="s">
        <v>11</v>
      </c>
      <c r="X33" s="3" t="s">
        <v>12</v>
      </c>
      <c r="Y33" s="273" t="s">
        <v>13</v>
      </c>
      <c r="Z33" s="274"/>
      <c r="AA33" s="274"/>
      <c r="AB33" s="274"/>
      <c r="AC33" s="17" t="s">
        <v>11</v>
      </c>
      <c r="AD33" s="18"/>
      <c r="AE33" s="275" t="s">
        <v>14</v>
      </c>
      <c r="AF33" s="276"/>
      <c r="AG33" s="276"/>
      <c r="AH33" s="19" t="s">
        <v>15</v>
      </c>
      <c r="AI33" s="3"/>
      <c r="AJ33" s="20" t="s">
        <v>16</v>
      </c>
      <c r="AK33" s="21"/>
      <c r="AL33" s="22"/>
      <c r="AM33" s="23"/>
      <c r="AN33" s="15" t="s">
        <v>17</v>
      </c>
      <c r="AO33" s="3"/>
      <c r="AP33" s="250" t="s">
        <v>18</v>
      </c>
      <c r="AQ33" s="251"/>
      <c r="AR33" s="252"/>
      <c r="AS33" s="250" t="s">
        <v>19</v>
      </c>
      <c r="AT33" s="251"/>
      <c r="AU33" s="252"/>
      <c r="AV33" s="3"/>
      <c r="AW33" s="24" t="s">
        <v>20</v>
      </c>
      <c r="AX33" s="16" t="s">
        <v>20</v>
      </c>
      <c r="AY33" s="15" t="s">
        <v>21</v>
      </c>
      <c r="AZ33" s="15" t="s">
        <v>21</v>
      </c>
      <c r="BA33" s="3"/>
      <c r="BB33" s="14" t="s">
        <v>20</v>
      </c>
      <c r="BC33" s="14" t="s">
        <v>12</v>
      </c>
      <c r="BD33" s="25" t="s">
        <v>12</v>
      </c>
    </row>
    <row r="34" spans="2:56" ht="15.75" thickBot="1">
      <c r="B34" s="26" t="s">
        <v>12</v>
      </c>
      <c r="C34" s="27" t="s">
        <v>12</v>
      </c>
      <c r="D34" s="28" t="s">
        <v>7</v>
      </c>
      <c r="E34" s="5"/>
      <c r="F34" s="29" t="s">
        <v>22</v>
      </c>
      <c r="G34" s="29" t="s">
        <v>23</v>
      </c>
      <c r="H34" s="29" t="s">
        <v>24</v>
      </c>
      <c r="I34" s="29" t="s">
        <v>25</v>
      </c>
      <c r="J34" s="29" t="s">
        <v>26</v>
      </c>
      <c r="K34" s="29" t="s">
        <v>17</v>
      </c>
      <c r="L34" s="30"/>
      <c r="M34" s="31" t="s">
        <v>7</v>
      </c>
      <c r="N34" s="32" t="s">
        <v>27</v>
      </c>
      <c r="O34" s="33"/>
      <c r="P34" s="27" t="s">
        <v>28</v>
      </c>
      <c r="Q34" s="5"/>
      <c r="R34" s="27" t="s">
        <v>29</v>
      </c>
      <c r="S34" s="34" t="s">
        <v>30</v>
      </c>
      <c r="T34" s="27" t="s">
        <v>31</v>
      </c>
      <c r="U34" s="27" t="s">
        <v>32</v>
      </c>
      <c r="V34" s="27" t="s">
        <v>33</v>
      </c>
      <c r="W34" s="35" t="s">
        <v>34</v>
      </c>
      <c r="X34" s="5" t="s">
        <v>12</v>
      </c>
      <c r="Y34" s="253" t="s">
        <v>35</v>
      </c>
      <c r="Z34" s="254"/>
      <c r="AA34" s="254"/>
      <c r="AB34" s="255"/>
      <c r="AC34" s="36" t="s">
        <v>17</v>
      </c>
      <c r="AD34" s="37"/>
      <c r="AE34" s="256" t="s">
        <v>36</v>
      </c>
      <c r="AF34" s="257"/>
      <c r="AG34" s="257"/>
      <c r="AH34" s="38" t="s">
        <v>37</v>
      </c>
      <c r="AI34" s="5"/>
      <c r="AJ34" s="39" t="s">
        <v>38</v>
      </c>
      <c r="AK34" s="40" t="s">
        <v>39</v>
      </c>
      <c r="AL34" s="39" t="s">
        <v>40</v>
      </c>
      <c r="AM34" s="39" t="s">
        <v>41</v>
      </c>
      <c r="AN34" s="27" t="s">
        <v>42</v>
      </c>
      <c r="AO34" s="10"/>
      <c r="AP34" s="41"/>
      <c r="AQ34" s="42"/>
      <c r="AR34" s="34"/>
      <c r="AS34" s="41" t="s">
        <v>43</v>
      </c>
      <c r="AT34" s="43" t="s">
        <v>75</v>
      </c>
      <c r="AU34" s="34"/>
      <c r="AV34" s="5"/>
      <c r="AW34" s="44" t="s">
        <v>11</v>
      </c>
      <c r="AX34" s="35" t="s">
        <v>11</v>
      </c>
      <c r="AY34" s="27" t="s">
        <v>44</v>
      </c>
      <c r="AZ34" s="27" t="s">
        <v>45</v>
      </c>
      <c r="BA34" s="5"/>
      <c r="BB34" s="30" t="s">
        <v>11</v>
      </c>
      <c r="BC34" s="30" t="s">
        <v>44</v>
      </c>
      <c r="BD34" s="45" t="s">
        <v>45</v>
      </c>
    </row>
    <row r="35" spans="2:56" ht="15" customHeight="1" thickBot="1">
      <c r="B35" s="46"/>
      <c r="C35" s="47"/>
      <c r="D35" s="48" t="s">
        <v>12</v>
      </c>
      <c r="E35" s="7"/>
      <c r="F35" s="49"/>
      <c r="G35" s="49"/>
      <c r="H35" s="49"/>
      <c r="I35" s="49" t="s">
        <v>46</v>
      </c>
      <c r="J35" s="49"/>
      <c r="K35" s="49"/>
      <c r="L35" s="50"/>
      <c r="M35" s="51" t="s">
        <v>47</v>
      </c>
      <c r="N35" s="49" t="s">
        <v>48</v>
      </c>
      <c r="O35" s="50"/>
      <c r="P35" s="47" t="s">
        <v>12</v>
      </c>
      <c r="Q35" s="7"/>
      <c r="R35" s="47"/>
      <c r="S35" s="52"/>
      <c r="T35" s="47"/>
      <c r="U35" s="47"/>
      <c r="V35" s="47" t="s">
        <v>49</v>
      </c>
      <c r="W35" s="53" t="s">
        <v>50</v>
      </c>
      <c r="X35" s="7"/>
      <c r="Y35" s="54" t="s">
        <v>30</v>
      </c>
      <c r="Z35" s="54" t="s">
        <v>31</v>
      </c>
      <c r="AA35" s="55" t="s">
        <v>51</v>
      </c>
      <c r="AB35" s="56" t="s">
        <v>52</v>
      </c>
      <c r="AC35" s="57"/>
      <c r="AD35" s="7"/>
      <c r="AE35" s="58" t="s">
        <v>30</v>
      </c>
      <c r="AF35" s="59" t="s">
        <v>31</v>
      </c>
      <c r="AG35" s="60" t="s">
        <v>52</v>
      </c>
      <c r="AH35" s="61" t="s">
        <v>52</v>
      </c>
      <c r="AI35" s="62"/>
      <c r="AJ35" s="47" t="s">
        <v>53</v>
      </c>
      <c r="AK35" s="63" t="s">
        <v>53</v>
      </c>
      <c r="AL35" s="47" t="s">
        <v>53</v>
      </c>
      <c r="AM35" s="47" t="s">
        <v>53</v>
      </c>
      <c r="AN35" s="47" t="s">
        <v>53</v>
      </c>
      <c r="AO35" s="7"/>
      <c r="AP35" s="64" t="s">
        <v>54</v>
      </c>
      <c r="AQ35" s="65" t="s">
        <v>55</v>
      </c>
      <c r="AR35" s="66" t="s">
        <v>56</v>
      </c>
      <c r="AS35" s="67" t="s">
        <v>57</v>
      </c>
      <c r="AT35" s="65" t="s">
        <v>58</v>
      </c>
      <c r="AU35" s="66" t="s">
        <v>59</v>
      </c>
      <c r="AV35" s="7"/>
      <c r="AW35" s="68" t="s">
        <v>21</v>
      </c>
      <c r="AX35" s="53" t="s">
        <v>21</v>
      </c>
      <c r="AY35" s="47"/>
      <c r="AZ35" s="47"/>
      <c r="BA35" s="7"/>
      <c r="BB35" s="69">
        <v>1</v>
      </c>
      <c r="BC35" s="70">
        <v>0</v>
      </c>
      <c r="BD35" s="71" t="s">
        <v>60</v>
      </c>
    </row>
    <row r="36" spans="2:56" ht="16.5" thickBot="1">
      <c r="B36" s="72">
        <v>41485</v>
      </c>
      <c r="C36" s="73" t="s">
        <v>67</v>
      </c>
      <c r="D36" s="14">
        <v>7.5</v>
      </c>
      <c r="E36" s="74"/>
      <c r="F36" s="75">
        <v>0</v>
      </c>
      <c r="G36" s="14">
        <v>0</v>
      </c>
      <c r="H36" s="14">
        <v>2</v>
      </c>
      <c r="I36" s="14">
        <v>0</v>
      </c>
      <c r="J36" s="14">
        <v>0</v>
      </c>
      <c r="K36" s="14">
        <f>SUM(F36:J36)</f>
        <v>2</v>
      </c>
      <c r="L36" s="74"/>
      <c r="M36" s="75">
        <v>2.5</v>
      </c>
      <c r="N36" s="14">
        <v>0</v>
      </c>
      <c r="O36" s="74"/>
      <c r="P36" s="76">
        <f>D36-(M36+N36)</f>
        <v>5</v>
      </c>
      <c r="Q36" s="74"/>
      <c r="R36" s="77" t="s">
        <v>62</v>
      </c>
      <c r="S36" s="78">
        <v>0.13</v>
      </c>
      <c r="T36" s="78">
        <v>0.13</v>
      </c>
      <c r="U36" s="79">
        <f>S36+T36</f>
        <v>0.26</v>
      </c>
      <c r="V36" s="80">
        <v>80</v>
      </c>
      <c r="W36" s="15">
        <f>P36*V36</f>
        <v>400</v>
      </c>
      <c r="X36" s="74"/>
      <c r="Y36" s="81">
        <v>441</v>
      </c>
      <c r="Z36" s="82">
        <v>441</v>
      </c>
      <c r="AA36" s="82">
        <v>0</v>
      </c>
      <c r="AB36" s="82">
        <v>0</v>
      </c>
      <c r="AC36" s="83">
        <v>441</v>
      </c>
      <c r="AD36" s="84"/>
      <c r="AE36" s="81">
        <v>47</v>
      </c>
      <c r="AF36" s="82">
        <v>47</v>
      </c>
      <c r="AG36" s="82">
        <v>0</v>
      </c>
      <c r="AH36" s="82">
        <v>47</v>
      </c>
      <c r="AI36" s="5"/>
      <c r="AJ36" s="11">
        <f>AC36*U36</f>
        <v>114.66000000000001</v>
      </c>
      <c r="AK36" s="85">
        <v>12.3</v>
      </c>
      <c r="AL36" s="14">
        <v>5</v>
      </c>
      <c r="AM36" s="14">
        <v>0</v>
      </c>
      <c r="AN36" s="15">
        <f>AK36+AM36</f>
        <v>12.3</v>
      </c>
      <c r="AO36" s="86" t="e">
        <f>#REF!</f>
        <v>#REF!</v>
      </c>
      <c r="AP36" s="87">
        <v>0</v>
      </c>
      <c r="AQ36" s="87">
        <v>10</v>
      </c>
      <c r="AR36" s="88">
        <f>100- ((AP36+AQ36)/(AC36*2))*100</f>
        <v>98.86621315192744</v>
      </c>
      <c r="AS36" s="89">
        <v>680</v>
      </c>
      <c r="AT36" s="90">
        <f>AJ36+AK36+AL36+AM36</f>
        <v>131.96</v>
      </c>
      <c r="AU36" s="90">
        <f>AS36-AT36</f>
        <v>548.04</v>
      </c>
      <c r="AV36" s="5"/>
      <c r="AW36" s="11">
        <f>(AC36/W36)*100</f>
        <v>110.25</v>
      </c>
      <c r="AX36" s="14" t="s">
        <v>63</v>
      </c>
      <c r="AY36" s="15">
        <f>(AK36/(AJ36+AK36))*100</f>
        <v>9.688090737240076</v>
      </c>
      <c r="AZ36" s="14">
        <f>(AN36/AJ36)*100</f>
        <v>10.727367870225013</v>
      </c>
      <c r="BA36" s="74"/>
      <c r="BB36" s="75" t="s">
        <v>64</v>
      </c>
      <c r="BC36" s="14" t="s">
        <v>64</v>
      </c>
      <c r="BD36" s="14" t="s">
        <v>64</v>
      </c>
    </row>
    <row r="37" spans="2:56" ht="15.75">
      <c r="B37" s="91" t="s">
        <v>74</v>
      </c>
      <c r="C37" s="92"/>
      <c r="D37" s="92"/>
      <c r="E37" s="74"/>
      <c r="F37" s="77"/>
      <c r="G37" s="92"/>
      <c r="H37" s="92"/>
      <c r="I37" s="92"/>
      <c r="J37" s="92"/>
      <c r="K37" s="92"/>
      <c r="L37" s="74"/>
      <c r="M37" s="77"/>
      <c r="N37" s="92"/>
      <c r="O37" s="74"/>
      <c r="P37" s="93">
        <f>D36-M36-N36-K36</f>
        <v>3</v>
      </c>
      <c r="Q37" s="74"/>
      <c r="R37" s="77"/>
      <c r="S37" s="78"/>
      <c r="T37" s="78"/>
      <c r="U37" s="79"/>
      <c r="V37" s="80"/>
      <c r="W37" s="94">
        <f>(P36-K36)*V36</f>
        <v>240</v>
      </c>
      <c r="X37" s="95"/>
      <c r="Y37" s="96"/>
      <c r="Z37" s="97"/>
      <c r="AA37" s="97"/>
      <c r="AB37" s="97"/>
      <c r="AC37" s="98"/>
      <c r="AD37" s="99"/>
      <c r="AE37" s="96"/>
      <c r="AF37" s="97"/>
      <c r="AG37" s="97"/>
      <c r="AH37" s="97"/>
      <c r="AI37" s="10"/>
      <c r="AJ37" s="100"/>
      <c r="AK37" s="101"/>
      <c r="AL37" s="102"/>
      <c r="AM37" s="102"/>
      <c r="AN37" s="102"/>
      <c r="AO37" s="95"/>
      <c r="AP37" s="103"/>
      <c r="AQ37" s="103"/>
      <c r="AR37" s="104"/>
      <c r="AS37" s="105"/>
      <c r="AT37" s="101"/>
      <c r="AU37" s="101"/>
      <c r="AV37" s="10"/>
      <c r="AW37" s="106">
        <f>((AC36+AC37)/W37)*100</f>
        <v>183.75</v>
      </c>
      <c r="AX37" s="102"/>
      <c r="AY37" s="102"/>
      <c r="AZ37" s="102"/>
      <c r="BA37" s="95"/>
      <c r="BB37" s="77"/>
      <c r="BC37" s="92"/>
      <c r="BD37" s="92"/>
    </row>
    <row r="38" spans="2:56" ht="15.75" thickBot="1"/>
    <row r="39" spans="2:56" ht="16.5" thickBot="1">
      <c r="B39" s="72">
        <v>41485</v>
      </c>
      <c r="C39" s="73" t="s">
        <v>76</v>
      </c>
      <c r="D39" s="14">
        <v>8.5</v>
      </c>
      <c r="E39" s="74"/>
      <c r="F39" s="75">
        <v>0</v>
      </c>
      <c r="G39" s="14">
        <v>0</v>
      </c>
      <c r="H39" s="14">
        <v>0</v>
      </c>
      <c r="I39" s="14">
        <v>0</v>
      </c>
      <c r="J39" s="14">
        <v>0</v>
      </c>
      <c r="K39" s="14">
        <f>SUM(F39:J39)</f>
        <v>0</v>
      </c>
      <c r="L39" s="74"/>
      <c r="M39" s="75">
        <v>0</v>
      </c>
      <c r="N39" s="14">
        <v>0</v>
      </c>
      <c r="O39" s="74"/>
      <c r="P39" s="76">
        <f>D39-(M39+N39)</f>
        <v>8.5</v>
      </c>
      <c r="Q39" s="74"/>
      <c r="R39" s="77" t="s">
        <v>62</v>
      </c>
      <c r="S39" s="78">
        <v>0.13</v>
      </c>
      <c r="T39" s="78">
        <v>0.13</v>
      </c>
      <c r="U39" s="79">
        <f>S39+T39</f>
        <v>0.26</v>
      </c>
      <c r="V39" s="80">
        <v>80</v>
      </c>
      <c r="W39" s="15">
        <f>P39*V39</f>
        <v>680</v>
      </c>
      <c r="X39" s="74"/>
      <c r="Y39" s="81">
        <v>400</v>
      </c>
      <c r="Z39" s="82">
        <v>400</v>
      </c>
      <c r="AA39" s="82">
        <v>0</v>
      </c>
      <c r="AB39" s="82">
        <v>0</v>
      </c>
      <c r="AC39" s="83">
        <v>400</v>
      </c>
      <c r="AD39" s="84"/>
      <c r="AE39" s="81">
        <v>0</v>
      </c>
      <c r="AF39" s="82">
        <v>0</v>
      </c>
      <c r="AG39" s="82">
        <v>0</v>
      </c>
      <c r="AH39" s="82">
        <v>0</v>
      </c>
      <c r="AI39" s="5"/>
      <c r="AJ39" s="11">
        <f>AC39*U39</f>
        <v>104</v>
      </c>
      <c r="AK39" s="85">
        <v>0</v>
      </c>
      <c r="AL39" s="14">
        <v>6</v>
      </c>
      <c r="AM39" s="14">
        <v>0</v>
      </c>
      <c r="AN39" s="15">
        <f>AK39+AM39</f>
        <v>0</v>
      </c>
      <c r="AO39" s="86" t="e">
        <f>#REF!</f>
        <v>#REF!</v>
      </c>
      <c r="AP39" s="87">
        <v>0</v>
      </c>
      <c r="AQ39" s="87">
        <v>10</v>
      </c>
      <c r="AR39" s="88">
        <f>100- ((AP39+AQ39)/(AC39*2))*100</f>
        <v>98.75</v>
      </c>
      <c r="AS39" s="89">
        <f>AU36</f>
        <v>548.04</v>
      </c>
      <c r="AT39" s="90">
        <f>AJ39+AK39+AL39+AM39</f>
        <v>110</v>
      </c>
      <c r="AU39" s="90">
        <f>AS39-AT39</f>
        <v>438.03999999999996</v>
      </c>
      <c r="AV39" s="5"/>
      <c r="AW39" s="11">
        <f>(AC39/W39)*100</f>
        <v>58.82352941176471</v>
      </c>
      <c r="AX39" s="14" t="s">
        <v>63</v>
      </c>
      <c r="AY39" s="15">
        <f>(AK39/(AJ39+AK39))*100</f>
        <v>0</v>
      </c>
      <c r="AZ39" s="14">
        <f>(AN39/AJ39)*100</f>
        <v>0</v>
      </c>
      <c r="BA39" s="74"/>
      <c r="BB39" s="75" t="s">
        <v>64</v>
      </c>
      <c r="BC39" s="14" t="s">
        <v>64</v>
      </c>
      <c r="BD39" s="14" t="s">
        <v>64</v>
      </c>
    </row>
    <row r="40" spans="2:56" ht="15.75">
      <c r="B40" s="91" t="s">
        <v>70</v>
      </c>
      <c r="C40" s="92"/>
      <c r="D40" s="92"/>
      <c r="E40" s="74"/>
      <c r="F40" s="77"/>
      <c r="G40" s="92"/>
      <c r="H40" s="92"/>
      <c r="I40" s="92"/>
      <c r="J40" s="92"/>
      <c r="K40" s="92"/>
      <c r="L40" s="74"/>
      <c r="M40" s="77"/>
      <c r="N40" s="92"/>
      <c r="O40" s="74"/>
      <c r="P40" s="93">
        <f>D39-M39-N39-K39</f>
        <v>8.5</v>
      </c>
      <c r="Q40" s="74"/>
      <c r="R40" s="77"/>
      <c r="S40" s="78"/>
      <c r="T40" s="78"/>
      <c r="U40" s="79"/>
      <c r="V40" s="80"/>
      <c r="W40" s="94">
        <f>(P39-K39)*V39</f>
        <v>680</v>
      </c>
      <c r="X40" s="95"/>
      <c r="Y40" s="96"/>
      <c r="Z40" s="97"/>
      <c r="AA40" s="97"/>
      <c r="AB40" s="97"/>
      <c r="AC40" s="98"/>
      <c r="AD40" s="99"/>
      <c r="AE40" s="96"/>
      <c r="AF40" s="97"/>
      <c r="AG40" s="97"/>
      <c r="AH40" s="97"/>
      <c r="AI40" s="10"/>
      <c r="AJ40" s="100"/>
      <c r="AK40" s="101"/>
      <c r="AL40" s="102"/>
      <c r="AM40" s="102"/>
      <c r="AN40" s="102"/>
      <c r="AO40" s="95"/>
      <c r="AP40" s="103"/>
      <c r="AQ40" s="103"/>
      <c r="AR40" s="104"/>
      <c r="AS40" s="105"/>
      <c r="AT40" s="101"/>
      <c r="AU40" s="101"/>
      <c r="AV40" s="10"/>
      <c r="AW40" s="106">
        <f>((AC39+AC40)/W40)*100</f>
        <v>58.82352941176471</v>
      </c>
      <c r="AX40" s="102"/>
      <c r="AY40" s="102"/>
      <c r="AZ40" s="102"/>
      <c r="BA40" s="95"/>
      <c r="BB40" s="77"/>
      <c r="BC40" s="92"/>
      <c r="BD40" s="92"/>
    </row>
    <row r="41" spans="2:56" ht="15.75" thickBot="1"/>
    <row r="42" spans="2:56" ht="16.5" thickBot="1">
      <c r="B42" s="72">
        <v>41486</v>
      </c>
      <c r="C42" s="73" t="s">
        <v>61</v>
      </c>
      <c r="D42" s="14">
        <v>8</v>
      </c>
      <c r="E42" s="74"/>
      <c r="F42" s="75">
        <v>0</v>
      </c>
      <c r="G42" s="14">
        <v>0</v>
      </c>
      <c r="H42" s="14">
        <v>0.5</v>
      </c>
      <c r="I42" s="14">
        <v>0</v>
      </c>
      <c r="J42" s="14">
        <v>0</v>
      </c>
      <c r="K42" s="14">
        <f>SUM(F42:J42)</f>
        <v>0.5</v>
      </c>
      <c r="L42" s="74"/>
      <c r="M42" s="75">
        <v>0</v>
      </c>
      <c r="N42" s="14">
        <v>0</v>
      </c>
      <c r="O42" s="74"/>
      <c r="P42" s="76">
        <f>D42-(M42+N42)</f>
        <v>8</v>
      </c>
      <c r="Q42" s="74"/>
      <c r="R42" s="77" t="s">
        <v>62</v>
      </c>
      <c r="S42" s="78">
        <v>0.13</v>
      </c>
      <c r="T42" s="78">
        <v>0.13</v>
      </c>
      <c r="U42" s="79">
        <f>S42+T42</f>
        <v>0.26</v>
      </c>
      <c r="V42" s="80">
        <v>80</v>
      </c>
      <c r="W42" s="15">
        <f>P42*V42</f>
        <v>640</v>
      </c>
      <c r="X42" s="74"/>
      <c r="Y42" s="81">
        <v>552</v>
      </c>
      <c r="Z42" s="82">
        <v>552</v>
      </c>
      <c r="AA42" s="82">
        <v>0</v>
      </c>
      <c r="AB42" s="82">
        <v>0</v>
      </c>
      <c r="AC42" s="83">
        <v>552</v>
      </c>
      <c r="AD42" s="84">
        <v>350</v>
      </c>
      <c r="AE42" s="81">
        <v>59</v>
      </c>
      <c r="AF42" s="82">
        <v>59</v>
      </c>
      <c r="AG42" s="82">
        <v>0</v>
      </c>
      <c r="AH42" s="82">
        <v>59</v>
      </c>
      <c r="AI42" s="5"/>
      <c r="AJ42" s="11">
        <f>AC42*U42</f>
        <v>143.52000000000001</v>
      </c>
      <c r="AK42" s="85">
        <v>15.3</v>
      </c>
      <c r="AL42" s="14">
        <v>3.8</v>
      </c>
      <c r="AM42" s="14">
        <v>1.8</v>
      </c>
      <c r="AN42" s="15">
        <f>AK42+AM42</f>
        <v>17.100000000000001</v>
      </c>
      <c r="AO42" s="86" t="e">
        <f>#REF!</f>
        <v>#REF!</v>
      </c>
      <c r="AP42" s="87">
        <v>0</v>
      </c>
      <c r="AQ42" s="87">
        <v>10</v>
      </c>
      <c r="AR42" s="88">
        <f>100- ((AP42+AQ42)/(AC42*2))*100</f>
        <v>99.094202898550719</v>
      </c>
      <c r="AS42" s="89">
        <f>AU39</f>
        <v>438.03999999999996</v>
      </c>
      <c r="AT42" s="90">
        <f>AJ42+AK42+AL42+AM42</f>
        <v>164.42000000000004</v>
      </c>
      <c r="AU42" s="90">
        <f>AS42-AT42</f>
        <v>273.61999999999989</v>
      </c>
      <c r="AV42" s="5"/>
      <c r="AW42" s="11">
        <f>(AC42/W42)*100</f>
        <v>86.25</v>
      </c>
      <c r="AX42" s="14" t="s">
        <v>63</v>
      </c>
      <c r="AY42" s="15">
        <f>(AK42/(AJ42+AK42))*100</f>
        <v>9.6335474121647149</v>
      </c>
      <c r="AZ42" s="14">
        <f>(AN42/AJ42)*100</f>
        <v>11.914715719063546</v>
      </c>
      <c r="BA42" s="74"/>
      <c r="BB42" s="75" t="s">
        <v>64</v>
      </c>
      <c r="BC42" s="14" t="s">
        <v>64</v>
      </c>
      <c r="BD42" s="14" t="s">
        <v>64</v>
      </c>
    </row>
    <row r="43" spans="2:56" ht="15.75">
      <c r="B43" s="91" t="s">
        <v>70</v>
      </c>
      <c r="C43" s="92"/>
      <c r="D43" s="92"/>
      <c r="E43" s="74"/>
      <c r="F43" s="77"/>
      <c r="G43" s="92"/>
      <c r="H43" s="92"/>
      <c r="I43" s="92"/>
      <c r="J43" s="92"/>
      <c r="K43" s="92"/>
      <c r="L43" s="74"/>
      <c r="M43" s="77"/>
      <c r="N43" s="92"/>
      <c r="O43" s="74"/>
      <c r="P43" s="93">
        <f>D42-M42-N42-K42</f>
        <v>7.5</v>
      </c>
      <c r="Q43" s="74"/>
      <c r="R43" s="77"/>
      <c r="S43" s="78"/>
      <c r="T43" s="78"/>
      <c r="U43" s="79"/>
      <c r="V43" s="80"/>
      <c r="W43" s="94">
        <f>(P42-K42)*V42</f>
        <v>600</v>
      </c>
      <c r="X43" s="95"/>
      <c r="Y43" s="96"/>
      <c r="Z43" s="97"/>
      <c r="AA43" s="97"/>
      <c r="AB43" s="97"/>
      <c r="AC43" s="98"/>
      <c r="AD43" s="99"/>
      <c r="AE43" s="96"/>
      <c r="AF43" s="97"/>
      <c r="AG43" s="97"/>
      <c r="AH43" s="97"/>
      <c r="AI43" s="10"/>
      <c r="AJ43" s="100"/>
      <c r="AK43" s="101"/>
      <c r="AL43" s="102"/>
      <c r="AM43" s="102"/>
      <c r="AN43" s="102"/>
      <c r="AO43" s="95"/>
      <c r="AP43" s="103"/>
      <c r="AQ43" s="103"/>
      <c r="AR43" s="104"/>
      <c r="AS43" s="105"/>
      <c r="AT43" s="101"/>
      <c r="AU43" s="101"/>
      <c r="AV43" s="10"/>
      <c r="AW43" s="106">
        <f>((AC42+AC43)/W43)*100</f>
        <v>92</v>
      </c>
      <c r="AX43" s="102"/>
      <c r="AY43" s="102"/>
      <c r="AZ43" s="102"/>
      <c r="BA43" s="95"/>
      <c r="BB43" s="77"/>
      <c r="BC43" s="92"/>
      <c r="BD43" s="92"/>
    </row>
    <row r="45" spans="2:56" ht="15.75" thickBot="1">
      <c r="B45" s="153" t="s">
        <v>77</v>
      </c>
    </row>
    <row r="46" spans="2:56" s="107" customFormat="1">
      <c r="B46" s="108" t="s">
        <v>3</v>
      </c>
      <c r="C46" s="109" t="s">
        <v>4</v>
      </c>
      <c r="D46" s="110" t="s">
        <v>4</v>
      </c>
      <c r="E46" s="111"/>
      <c r="F46" s="261" t="s">
        <v>5</v>
      </c>
      <c r="G46" s="262"/>
      <c r="H46" s="262"/>
      <c r="I46" s="262"/>
      <c r="J46" s="262"/>
      <c r="K46" s="263"/>
      <c r="L46" s="112"/>
      <c r="M46" s="264" t="s">
        <v>6</v>
      </c>
      <c r="N46" s="265"/>
      <c r="O46" s="112"/>
      <c r="P46" s="112" t="s">
        <v>7</v>
      </c>
      <c r="Q46" s="111"/>
      <c r="R46" s="112" t="s">
        <v>8</v>
      </c>
      <c r="S46" s="261" t="s">
        <v>9</v>
      </c>
      <c r="T46" s="262"/>
      <c r="U46" s="263"/>
      <c r="V46" s="112" t="s">
        <v>10</v>
      </c>
      <c r="W46" s="112" t="s">
        <v>11</v>
      </c>
      <c r="X46" s="111" t="s">
        <v>12</v>
      </c>
      <c r="Y46" s="266" t="s">
        <v>13</v>
      </c>
      <c r="Z46" s="267"/>
      <c r="AA46" s="267"/>
      <c r="AB46" s="267"/>
      <c r="AC46" s="113" t="s">
        <v>11</v>
      </c>
      <c r="AD46" s="114"/>
      <c r="AE46" s="266" t="s">
        <v>14</v>
      </c>
      <c r="AF46" s="267"/>
      <c r="AG46" s="267"/>
      <c r="AH46" s="115" t="s">
        <v>15</v>
      </c>
      <c r="AI46" s="111"/>
      <c r="AJ46" s="116" t="s">
        <v>16</v>
      </c>
      <c r="AK46" s="117"/>
      <c r="AL46" s="111"/>
      <c r="AM46" s="118"/>
      <c r="AN46" s="112" t="s">
        <v>17</v>
      </c>
      <c r="AO46" s="111"/>
      <c r="AP46" s="258" t="s">
        <v>18</v>
      </c>
      <c r="AQ46" s="259"/>
      <c r="AR46" s="260"/>
      <c r="AS46" s="258" t="s">
        <v>19</v>
      </c>
      <c r="AT46" s="259"/>
      <c r="AU46" s="260"/>
      <c r="AV46" s="111"/>
      <c r="AW46" s="112" t="s">
        <v>20</v>
      </c>
      <c r="AX46" s="112" t="s">
        <v>20</v>
      </c>
      <c r="AY46" s="112" t="s">
        <v>21</v>
      </c>
      <c r="AZ46" s="112" t="s">
        <v>21</v>
      </c>
      <c r="BA46" s="111"/>
      <c r="BB46" s="112" t="s">
        <v>20</v>
      </c>
      <c r="BC46" s="112" t="s">
        <v>12</v>
      </c>
      <c r="BD46" s="119" t="s">
        <v>12</v>
      </c>
    </row>
    <row r="47" spans="2:56" s="107" customFormat="1" ht="15.75" thickBot="1">
      <c r="B47" s="120" t="s">
        <v>12</v>
      </c>
      <c r="C47" s="121" t="s">
        <v>12</v>
      </c>
      <c r="D47" s="122" t="s">
        <v>7</v>
      </c>
      <c r="E47" s="123"/>
      <c r="F47" s="124" t="s">
        <v>22</v>
      </c>
      <c r="G47" s="124" t="s">
        <v>23</v>
      </c>
      <c r="H47" s="124" t="s">
        <v>24</v>
      </c>
      <c r="I47" s="124" t="s">
        <v>25</v>
      </c>
      <c r="J47" s="124" t="s">
        <v>26</v>
      </c>
      <c r="K47" s="124" t="s">
        <v>17</v>
      </c>
      <c r="L47" s="121"/>
      <c r="M47" s="125" t="s">
        <v>7</v>
      </c>
      <c r="N47" s="126" t="s">
        <v>27</v>
      </c>
      <c r="O47" s="121"/>
      <c r="P47" s="121" t="s">
        <v>28</v>
      </c>
      <c r="Q47" s="123"/>
      <c r="R47" s="121" t="s">
        <v>29</v>
      </c>
      <c r="S47" s="127" t="s">
        <v>30</v>
      </c>
      <c r="T47" s="121" t="s">
        <v>31</v>
      </c>
      <c r="U47" s="121" t="s">
        <v>32</v>
      </c>
      <c r="V47" s="121" t="s">
        <v>33</v>
      </c>
      <c r="W47" s="121" t="s">
        <v>34</v>
      </c>
      <c r="X47" s="123" t="s">
        <v>12</v>
      </c>
      <c r="Y47" s="246" t="s">
        <v>35</v>
      </c>
      <c r="Z47" s="247"/>
      <c r="AA47" s="247"/>
      <c r="AB47" s="248"/>
      <c r="AC47" s="125" t="s">
        <v>17</v>
      </c>
      <c r="AD47" s="128"/>
      <c r="AE47" s="249" t="s">
        <v>36</v>
      </c>
      <c r="AF47" s="248"/>
      <c r="AG47" s="248"/>
      <c r="AH47" s="129" t="s">
        <v>37</v>
      </c>
      <c r="AI47" s="123"/>
      <c r="AJ47" s="130" t="s">
        <v>38</v>
      </c>
      <c r="AK47" s="131" t="s">
        <v>39</v>
      </c>
      <c r="AL47" s="130" t="s">
        <v>40</v>
      </c>
      <c r="AM47" s="130" t="s">
        <v>41</v>
      </c>
      <c r="AN47" s="121" t="s">
        <v>42</v>
      </c>
      <c r="AO47" s="123"/>
      <c r="AP47" s="132"/>
      <c r="AQ47" s="123"/>
      <c r="AR47" s="127"/>
      <c r="AS47" s="132" t="s">
        <v>43</v>
      </c>
      <c r="AT47" s="123" t="s">
        <v>75</v>
      </c>
      <c r="AU47" s="127"/>
      <c r="AV47" s="123"/>
      <c r="AW47" s="121" t="s">
        <v>11</v>
      </c>
      <c r="AX47" s="121" t="s">
        <v>11</v>
      </c>
      <c r="AY47" s="121" t="s">
        <v>44</v>
      </c>
      <c r="AZ47" s="121" t="s">
        <v>45</v>
      </c>
      <c r="BA47" s="123"/>
      <c r="BB47" s="121" t="s">
        <v>11</v>
      </c>
      <c r="BC47" s="121" t="s">
        <v>44</v>
      </c>
      <c r="BD47" s="122" t="s">
        <v>45</v>
      </c>
    </row>
    <row r="48" spans="2:56" s="107" customFormat="1" ht="15" customHeight="1" thickBot="1">
      <c r="B48" s="133"/>
      <c r="C48" s="134"/>
      <c r="D48" s="135" t="s">
        <v>12</v>
      </c>
      <c r="E48" s="136"/>
      <c r="F48" s="137"/>
      <c r="G48" s="137"/>
      <c r="H48" s="137"/>
      <c r="I48" s="137" t="s">
        <v>46</v>
      </c>
      <c r="J48" s="137"/>
      <c r="K48" s="137"/>
      <c r="L48" s="134"/>
      <c r="M48" s="138" t="s">
        <v>47</v>
      </c>
      <c r="N48" s="137" t="s">
        <v>48</v>
      </c>
      <c r="O48" s="134"/>
      <c r="P48" s="134" t="s">
        <v>12</v>
      </c>
      <c r="Q48" s="136"/>
      <c r="R48" s="134"/>
      <c r="S48" s="139"/>
      <c r="T48" s="134"/>
      <c r="U48" s="134"/>
      <c r="V48" s="134" t="s">
        <v>49</v>
      </c>
      <c r="W48" s="134" t="s">
        <v>50</v>
      </c>
      <c r="X48" s="136"/>
      <c r="Y48" s="140" t="s">
        <v>30</v>
      </c>
      <c r="Z48" s="140" t="s">
        <v>31</v>
      </c>
      <c r="AA48" s="141" t="s">
        <v>51</v>
      </c>
      <c r="AB48" s="142" t="s">
        <v>52</v>
      </c>
      <c r="AC48" s="139"/>
      <c r="AD48" s="136"/>
      <c r="AE48" s="143" t="s">
        <v>30</v>
      </c>
      <c r="AF48" s="144" t="s">
        <v>31</v>
      </c>
      <c r="AG48" s="145" t="s">
        <v>52</v>
      </c>
      <c r="AH48" s="146" t="s">
        <v>52</v>
      </c>
      <c r="AI48" s="136"/>
      <c r="AJ48" s="134" t="s">
        <v>53</v>
      </c>
      <c r="AK48" s="147" t="s">
        <v>53</v>
      </c>
      <c r="AL48" s="134" t="s">
        <v>53</v>
      </c>
      <c r="AM48" s="134" t="s">
        <v>53</v>
      </c>
      <c r="AN48" s="134" t="s">
        <v>53</v>
      </c>
      <c r="AO48" s="136"/>
      <c r="AP48" s="148" t="s">
        <v>54</v>
      </c>
      <c r="AQ48" s="149" t="s">
        <v>55</v>
      </c>
      <c r="AR48" s="140" t="s">
        <v>56</v>
      </c>
      <c r="AS48" s="150" t="s">
        <v>57</v>
      </c>
      <c r="AT48" s="149" t="s">
        <v>58</v>
      </c>
      <c r="AU48" s="140" t="s">
        <v>59</v>
      </c>
      <c r="AV48" s="136"/>
      <c r="AW48" s="134" t="s">
        <v>21</v>
      </c>
      <c r="AX48" s="134" t="s">
        <v>21</v>
      </c>
      <c r="AY48" s="134"/>
      <c r="AZ48" s="134"/>
      <c r="BA48" s="136"/>
      <c r="BB48" s="151">
        <v>1</v>
      </c>
      <c r="BC48" s="152">
        <v>0</v>
      </c>
      <c r="BD48" s="135" t="s">
        <v>60</v>
      </c>
    </row>
    <row r="49" spans="6:47">
      <c r="F49">
        <f t="shared" ref="F49:K49" si="0">F12+F15+F18+F21+F24+F30+F36+F39+F42</f>
        <v>0</v>
      </c>
      <c r="G49">
        <f t="shared" si="0"/>
        <v>0</v>
      </c>
      <c r="H49">
        <f t="shared" si="0"/>
        <v>2.5</v>
      </c>
      <c r="I49">
        <f t="shared" si="0"/>
        <v>0</v>
      </c>
      <c r="J49">
        <f t="shared" si="0"/>
        <v>0.5</v>
      </c>
      <c r="K49">
        <f t="shared" si="0"/>
        <v>3</v>
      </c>
      <c r="M49">
        <f>M12+M15+M18+M21+M24+M30+M36+M39+M42</f>
        <v>12.5</v>
      </c>
      <c r="N49">
        <f>N12+N15+N18+N21+N24+N30+N36+N39+N42</f>
        <v>1</v>
      </c>
      <c r="P49">
        <f>P13+P16+P19+P22+P25+P31+P37+P40+P43</f>
        <v>51.5</v>
      </c>
      <c r="W49">
        <f>W13+W16+W19+W22+W25+W31+W37+W40+W43</f>
        <v>4160</v>
      </c>
      <c r="AC49">
        <f>AC12+AC15+AC18+AC21+AC24+AC30+AC36+AC39+AC42</f>
        <v>3342</v>
      </c>
      <c r="AH49">
        <f>AH12+AH15+AH18+AH21+AH24+AH30+AH36+AH39+AH42</f>
        <v>238</v>
      </c>
      <c r="AJ49">
        <f>AJ12+AJ15+AJ18+AJ21+AJ24+AJ30+AJ36+AJ39+AJ42</f>
        <v>895.65</v>
      </c>
      <c r="AK49">
        <f>AK12+AK15+AK18+AK21+AK24+AK30+AK36+AK39+AK42</f>
        <v>61.28</v>
      </c>
      <c r="AL49">
        <f>AL12+AL15+AL18+AL21+AL24+AL30+AL36+AL39+AL42</f>
        <v>34.71</v>
      </c>
      <c r="AM49">
        <f>AM12+AM15+AM18+AM21+AM24+AM30+AM36+AM39+AM42</f>
        <v>11.600000000000001</v>
      </c>
      <c r="AN49">
        <f>AN12+AN15+AN18+AN21+AN24+AN30+AN36+AN39+AN42</f>
        <v>72.88</v>
      </c>
      <c r="AS49">
        <f>AS12+AS15+AS18+AS21+AS24+AS30+AS36+AS39+AS42</f>
        <v>3302.0599999999995</v>
      </c>
      <c r="AT49">
        <f>AT12+AT15+AT18+AT21+AT24+AT30+AT36+AT39+AT42</f>
        <v>1003.2400000000002</v>
      </c>
      <c r="AU49">
        <f>AU12+AU15+AU18+AU21+AU24+AU30+AU36+AU39+AU42</f>
        <v>2298.8199999999997</v>
      </c>
    </row>
  </sheetData>
  <mergeCells count="39">
    <mergeCell ref="AP27:AR27"/>
    <mergeCell ref="AS27:AU27"/>
    <mergeCell ref="Y28:AB28"/>
    <mergeCell ref="AE28:AG28"/>
    <mergeCell ref="F27:K27"/>
    <mergeCell ref="M27:N27"/>
    <mergeCell ref="S27:U27"/>
    <mergeCell ref="Y27:AB27"/>
    <mergeCell ref="AE27:AG27"/>
    <mergeCell ref="Y10:AB10"/>
    <mergeCell ref="AE10:AG10"/>
    <mergeCell ref="F9:K9"/>
    <mergeCell ref="M9:N9"/>
    <mergeCell ref="S9:U9"/>
    <mergeCell ref="Y9:AB9"/>
    <mergeCell ref="AE9:AG9"/>
    <mergeCell ref="AP9:AR9"/>
    <mergeCell ref="AS9:AU9"/>
    <mergeCell ref="I2:AN5"/>
    <mergeCell ref="AS2:AZ5"/>
    <mergeCell ref="BB8:BD8"/>
    <mergeCell ref="F33:K33"/>
    <mergeCell ref="M33:N33"/>
    <mergeCell ref="S33:U33"/>
    <mergeCell ref="Y33:AB33"/>
    <mergeCell ref="AE33:AG33"/>
    <mergeCell ref="F46:K46"/>
    <mergeCell ref="M46:N46"/>
    <mergeCell ref="S46:U46"/>
    <mergeCell ref="Y46:AB46"/>
    <mergeCell ref="AE46:AG46"/>
    <mergeCell ref="Y47:AB47"/>
    <mergeCell ref="AE47:AG47"/>
    <mergeCell ref="AP33:AR33"/>
    <mergeCell ref="AS33:AU33"/>
    <mergeCell ref="Y34:AB34"/>
    <mergeCell ref="AE34:AG34"/>
    <mergeCell ref="AP46:AR46"/>
    <mergeCell ref="AS46:AU46"/>
  </mergeCells>
  <conditionalFormatting sqref="BB12:BD13 BB15:BD16 BB18:BD19 BB7:BD7 BB21:BD22 BB24:BD25">
    <cfRule type="containsText" dxfId="113" priority="13" operator="containsText" text="Si">
      <formula>NOT(ISERROR(SEARCH("Si",BB7)))</formula>
    </cfRule>
    <cfRule type="containsText" dxfId="112" priority="14" operator="containsText" text="No">
      <formula>NOT(ISERROR(SEARCH("No",BB7)))</formula>
    </cfRule>
  </conditionalFormatting>
  <conditionalFormatting sqref="BB30:BD31">
    <cfRule type="containsText" dxfId="111" priority="7" operator="containsText" text="Si">
      <formula>NOT(ISERROR(SEARCH("Si",BB30)))</formula>
    </cfRule>
    <cfRule type="containsText" dxfId="110" priority="8" operator="containsText" text="No">
      <formula>NOT(ISERROR(SEARCH("No",BB30)))</formula>
    </cfRule>
  </conditionalFormatting>
  <conditionalFormatting sqref="BB36:BD37">
    <cfRule type="containsText" dxfId="109" priority="5" operator="containsText" text="Si">
      <formula>NOT(ISERROR(SEARCH("Si",BB36)))</formula>
    </cfRule>
    <cfRule type="containsText" dxfId="108" priority="6" operator="containsText" text="No">
      <formula>NOT(ISERROR(SEARCH("No",BB36)))</formula>
    </cfRule>
  </conditionalFormatting>
  <conditionalFormatting sqref="BB39:BD40">
    <cfRule type="containsText" dxfId="107" priority="3" operator="containsText" text="Si">
      <formula>NOT(ISERROR(SEARCH("Si",BB39)))</formula>
    </cfRule>
    <cfRule type="containsText" dxfId="106" priority="4" operator="containsText" text="No">
      <formula>NOT(ISERROR(SEARCH("No",BB39)))</formula>
    </cfRule>
  </conditionalFormatting>
  <conditionalFormatting sqref="BB42:BD43">
    <cfRule type="containsText" dxfId="105" priority="1" operator="containsText" text="Si">
      <formula>NOT(ISERROR(SEARCH("Si",BB42)))</formula>
    </cfRule>
    <cfRule type="containsText" dxfId="104" priority="2" operator="containsText" text="No">
      <formula>NOT(ISERROR(SEARCH("No",BB42)))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104775</xdr:rowOff>
              </from>
              <to>
                <xdr:col>7</xdr:col>
                <xdr:colOff>85725</xdr:colOff>
                <xdr:row>4</xdr:row>
                <xdr:rowOff>228600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29"/>
  <sheetViews>
    <sheetView workbookViewId="0">
      <selection activeCell="D29" sqref="D29"/>
    </sheetView>
  </sheetViews>
  <sheetFormatPr baseColWidth="10" defaultRowHeight="15"/>
  <cols>
    <col min="3" max="3" width="16.28515625" bestFit="1" customWidth="1"/>
    <col min="4" max="4" width="14.85546875" bestFit="1" customWidth="1"/>
    <col min="5" max="5" width="20.5703125" bestFit="1" customWidth="1"/>
  </cols>
  <sheetData>
    <row r="2" spans="1:7">
      <c r="B2" s="174">
        <v>41518</v>
      </c>
    </row>
    <row r="3" spans="1:7" s="156" customFormat="1" ht="14.25">
      <c r="B3" s="157" t="s">
        <v>92</v>
      </c>
      <c r="C3" s="158"/>
      <c r="D3" s="158"/>
      <c r="E3" s="158"/>
    </row>
    <row r="4" spans="1:7" s="156" customFormat="1" ht="14.25">
      <c r="B4" s="158" t="s">
        <v>89</v>
      </c>
      <c r="C4" s="158" t="s">
        <v>90</v>
      </c>
      <c r="D4" s="158" t="s">
        <v>91</v>
      </c>
      <c r="E4" s="158"/>
      <c r="G4" s="159"/>
    </row>
    <row r="5" spans="1:7" s="156" customFormat="1" ht="14.25">
      <c r="A5" s="156">
        <v>680</v>
      </c>
      <c r="B5" s="156">
        <v>7067</v>
      </c>
      <c r="C5" s="160">
        <v>41527</v>
      </c>
      <c r="D5" s="173" t="s">
        <v>87</v>
      </c>
      <c r="E5" s="156" t="s">
        <v>93</v>
      </c>
      <c r="F5" s="161">
        <v>41542</v>
      </c>
      <c r="G5" s="159"/>
    </row>
    <row r="6" spans="1:7" s="156" customFormat="1" ht="14.25">
      <c r="A6" s="156">
        <v>680</v>
      </c>
      <c r="B6" s="156">
        <v>7324</v>
      </c>
      <c r="C6" s="160">
        <v>41547</v>
      </c>
      <c r="D6" s="173" t="s">
        <v>97</v>
      </c>
      <c r="E6" s="156" t="s">
        <v>98</v>
      </c>
      <c r="F6" s="161">
        <v>41549</v>
      </c>
      <c r="G6" s="159"/>
    </row>
    <row r="7" spans="1:7" s="156" customFormat="1" ht="14.25">
      <c r="G7" s="159"/>
    </row>
    <row r="8" spans="1:7">
      <c r="B8" s="174">
        <v>41548</v>
      </c>
    </row>
    <row r="9" spans="1:7" s="156" customFormat="1" ht="14.25">
      <c r="B9" s="157" t="s">
        <v>92</v>
      </c>
      <c r="C9" s="158"/>
      <c r="D9" s="158"/>
      <c r="E9" s="158"/>
    </row>
    <row r="10" spans="1:7" s="156" customFormat="1" ht="14.25">
      <c r="B10" s="158" t="s">
        <v>89</v>
      </c>
      <c r="C10" s="158" t="s">
        <v>90</v>
      </c>
      <c r="D10" s="158" t="s">
        <v>91</v>
      </c>
      <c r="E10" s="158"/>
      <c r="G10" s="159"/>
    </row>
    <row r="11" spans="1:7" s="156" customFormat="1" ht="14.25">
      <c r="A11" s="156">
        <v>680</v>
      </c>
      <c r="B11" s="156">
        <v>7432</v>
      </c>
      <c r="C11" s="160">
        <v>41555</v>
      </c>
      <c r="D11" s="173" t="s">
        <v>99</v>
      </c>
      <c r="E11" s="156">
        <v>50501387</v>
      </c>
      <c r="F11" s="161">
        <v>41558</v>
      </c>
      <c r="G11" s="159"/>
    </row>
    <row r="12" spans="1:7">
      <c r="A12">
        <v>680</v>
      </c>
      <c r="B12">
        <v>7617</v>
      </c>
      <c r="C12" s="175">
        <v>41569</v>
      </c>
      <c r="D12" t="s">
        <v>102</v>
      </c>
      <c r="E12">
        <v>50501510</v>
      </c>
    </row>
    <row r="13" spans="1:7" s="156" customFormat="1" ht="14.25">
      <c r="C13" s="160"/>
      <c r="D13" s="162"/>
      <c r="F13" s="161"/>
      <c r="G13" s="159"/>
    </row>
    <row r="15" spans="1:7">
      <c r="B15" s="174">
        <v>41579</v>
      </c>
    </row>
    <row r="16" spans="1:7" s="156" customFormat="1" ht="14.25">
      <c r="B16" s="157" t="s">
        <v>92</v>
      </c>
      <c r="C16" s="158"/>
      <c r="D16" s="158"/>
      <c r="E16" s="158"/>
    </row>
    <row r="17" spans="1:7" s="156" customFormat="1" ht="14.25">
      <c r="B17" s="158" t="s">
        <v>89</v>
      </c>
      <c r="C17" s="158" t="s">
        <v>90</v>
      </c>
      <c r="D17" s="158" t="s">
        <v>91</v>
      </c>
      <c r="E17" s="158"/>
      <c r="G17" s="159"/>
    </row>
    <row r="18" spans="1:7" s="156" customFormat="1" ht="14.25">
      <c r="A18" s="156">
        <v>680</v>
      </c>
      <c r="B18" s="156">
        <v>7829</v>
      </c>
      <c r="C18" s="160">
        <v>41584</v>
      </c>
      <c r="D18" s="162" t="s">
        <v>110</v>
      </c>
      <c r="E18" s="156">
        <v>50501510</v>
      </c>
      <c r="F18" s="161"/>
      <c r="G18" s="159"/>
    </row>
    <row r="19" spans="1:7">
      <c r="A19">
        <v>736</v>
      </c>
      <c r="B19">
        <v>7991</v>
      </c>
      <c r="C19" s="175">
        <v>41597</v>
      </c>
      <c r="D19" s="162" t="s">
        <v>116</v>
      </c>
      <c r="E19" t="s">
        <v>117</v>
      </c>
    </row>
    <row r="21" spans="1:7">
      <c r="B21" s="174">
        <v>41609</v>
      </c>
    </row>
    <row r="22" spans="1:7" s="156" customFormat="1" ht="14.25">
      <c r="B22" s="157" t="s">
        <v>92</v>
      </c>
      <c r="C22" s="158"/>
      <c r="D22" s="158"/>
      <c r="E22" s="158"/>
    </row>
    <row r="23" spans="1:7" s="156" customFormat="1" ht="14.25">
      <c r="B23" s="158" t="s">
        <v>89</v>
      </c>
      <c r="C23" s="158" t="s">
        <v>90</v>
      </c>
      <c r="D23" s="158" t="s">
        <v>91</v>
      </c>
      <c r="E23" s="158"/>
      <c r="G23" s="159"/>
    </row>
    <row r="24" spans="1:7" s="156" customFormat="1" ht="14.25">
      <c r="A24" s="156">
        <v>680</v>
      </c>
      <c r="B24" s="156">
        <v>8193</v>
      </c>
      <c r="C24" s="160">
        <v>41611</v>
      </c>
      <c r="D24" s="162" t="s">
        <v>126</v>
      </c>
      <c r="E24" s="156" t="s">
        <v>129</v>
      </c>
      <c r="F24" s="161"/>
      <c r="G24" s="159"/>
    </row>
    <row r="25" spans="1:7">
      <c r="C25" s="175"/>
      <c r="D25" s="162"/>
    </row>
    <row r="26" spans="1:7" s="156" customFormat="1" ht="14.25">
      <c r="B26" s="157" t="s">
        <v>127</v>
      </c>
      <c r="C26" s="158"/>
      <c r="D26" s="158"/>
      <c r="E26" s="158"/>
    </row>
    <row r="27" spans="1:7" s="156" customFormat="1" ht="14.25">
      <c r="B27" s="158" t="s">
        <v>89</v>
      </c>
      <c r="C27" s="158" t="s">
        <v>90</v>
      </c>
      <c r="D27" s="158" t="s">
        <v>91</v>
      </c>
      <c r="E27" s="158"/>
      <c r="G27" s="159"/>
    </row>
    <row r="28" spans="1:7" s="156" customFormat="1" ht="14.25">
      <c r="A28" s="156">
        <v>680</v>
      </c>
      <c r="B28" s="156">
        <v>8193</v>
      </c>
      <c r="C28" s="160">
        <v>41611</v>
      </c>
      <c r="D28" s="162" t="s">
        <v>124</v>
      </c>
      <c r="E28" s="156" t="s">
        <v>128</v>
      </c>
      <c r="F28" s="161"/>
      <c r="G28" s="159"/>
    </row>
    <row r="29" spans="1:7">
      <c r="C29" s="175"/>
      <c r="D29" s="1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62"/>
  <sheetViews>
    <sheetView topLeftCell="A31" zoomScale="85" zoomScaleNormal="85" workbookViewId="0">
      <selection activeCell="O55" sqref="O55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.42578125" customWidth="1"/>
    <col min="17" max="17" width="0.5703125" customWidth="1"/>
    <col min="18" max="18" width="6.5703125" customWidth="1"/>
    <col min="19" max="20" width="4.5703125" customWidth="1"/>
    <col min="21" max="21" width="5.42578125" customWidth="1"/>
    <col min="22" max="22" width="5.42578125" bestFit="1" customWidth="1"/>
    <col min="23" max="23" width="7" bestFit="1" customWidth="1"/>
    <col min="24" max="24" width="0.5703125" customWidth="1"/>
    <col min="25" max="25" width="3.85546875" customWidth="1"/>
    <col min="26" max="26" width="3.7109375" customWidth="1"/>
    <col min="27" max="27" width="3.85546875" customWidth="1"/>
    <col min="28" max="28" width="4.7109375" customWidth="1"/>
    <col min="29" max="29" width="6.7109375" bestFit="1" customWidth="1"/>
    <col min="30" max="30" width="0.5703125" customWidth="1"/>
    <col min="31" max="32" width="4.42578125" bestFit="1" customWidth="1"/>
    <col min="33" max="34" width="4.5703125" customWidth="1"/>
    <col min="35" max="35" width="0.85546875" customWidth="1"/>
    <col min="36" max="36" width="7" customWidth="1"/>
    <col min="37" max="37" width="6.5703125" style="1" bestFit="1" customWidth="1"/>
    <col min="38" max="38" width="4.85546875" customWidth="1"/>
    <col min="39" max="39" width="4.28515625" customWidth="1"/>
    <col min="40" max="40" width="6.5703125" bestFit="1" customWidth="1"/>
    <col min="41" max="41" width="0.5703125" customWidth="1"/>
    <col min="42" max="42" width="4.85546875" hidden="1" customWidth="1"/>
    <col min="43" max="43" width="5.42578125" hidden="1" customWidth="1"/>
    <col min="44" max="44" width="5" hidden="1" customWidth="1"/>
    <col min="45" max="46" width="6.85546875" customWidth="1"/>
    <col min="47" max="47" width="7.7109375" customWidth="1"/>
    <col min="48" max="48" width="1" customWidth="1"/>
    <col min="49" max="50" width="4.7109375" customWidth="1"/>
    <col min="51" max="52" width="5.42578125" customWidth="1"/>
    <col min="53" max="53" width="0.85546875" customWidth="1"/>
    <col min="54" max="54" width="5.5703125" customWidth="1"/>
    <col min="55" max="56" width="5.140625" customWidth="1"/>
    <col min="57" max="57" width="1.42578125" customWidth="1"/>
    <col min="58" max="59" width="4.7109375" customWidth="1"/>
  </cols>
  <sheetData>
    <row r="1" spans="1:56" ht="11.25" customHeight="1" thickBot="1"/>
    <row r="2" spans="1:56" ht="23.25" customHeight="1">
      <c r="A2" s="2"/>
      <c r="B2" s="3"/>
      <c r="C2" s="3"/>
      <c r="D2" s="3"/>
      <c r="E2" s="3"/>
      <c r="F2" s="3"/>
      <c r="G2" s="3"/>
      <c r="H2" s="3"/>
      <c r="I2" s="277" t="s">
        <v>0</v>
      </c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9"/>
      <c r="AO2" s="3"/>
      <c r="AP2" s="3"/>
      <c r="AQ2" s="3"/>
      <c r="AR2" s="3"/>
      <c r="AS2" s="286" t="s">
        <v>1</v>
      </c>
      <c r="AT2" s="287"/>
      <c r="AU2" s="287"/>
      <c r="AV2" s="287"/>
      <c r="AW2" s="287"/>
      <c r="AX2" s="287"/>
      <c r="AY2" s="287"/>
      <c r="AZ2" s="288"/>
    </row>
    <row r="3" spans="1:56" ht="23.25" customHeight="1">
      <c r="A3" s="4"/>
      <c r="B3" s="5"/>
      <c r="C3" s="5"/>
      <c r="D3" s="5"/>
      <c r="E3" s="5"/>
      <c r="F3" s="5"/>
      <c r="G3" s="5"/>
      <c r="H3" s="5"/>
      <c r="I3" s="280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2"/>
      <c r="AO3" s="5"/>
      <c r="AP3" s="5"/>
      <c r="AQ3" s="5"/>
      <c r="AR3" s="5"/>
      <c r="AS3" s="289"/>
      <c r="AT3" s="289"/>
      <c r="AU3" s="289"/>
      <c r="AV3" s="289"/>
      <c r="AW3" s="289"/>
      <c r="AX3" s="289"/>
      <c r="AY3" s="289"/>
      <c r="AZ3" s="290"/>
    </row>
    <row r="4" spans="1:56" ht="23.25" customHeight="1">
      <c r="A4" s="4"/>
      <c r="B4" s="5"/>
      <c r="C4" s="5"/>
      <c r="D4" s="5"/>
      <c r="E4" s="5"/>
      <c r="F4" s="5"/>
      <c r="G4" s="5"/>
      <c r="H4" s="5"/>
      <c r="I4" s="280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2"/>
      <c r="AO4" s="5"/>
      <c r="AP4" s="5"/>
      <c r="AQ4" s="5"/>
      <c r="AR4" s="5"/>
      <c r="AS4" s="289"/>
      <c r="AT4" s="289"/>
      <c r="AU4" s="289"/>
      <c r="AV4" s="289"/>
      <c r="AW4" s="289"/>
      <c r="AX4" s="289"/>
      <c r="AY4" s="289"/>
      <c r="AZ4" s="290"/>
    </row>
    <row r="5" spans="1:56" ht="23.25" customHeight="1" thickBot="1">
      <c r="A5" s="6"/>
      <c r="B5" s="7"/>
      <c r="C5" s="7"/>
      <c r="D5" s="7"/>
      <c r="E5" s="7"/>
      <c r="F5" s="7"/>
      <c r="G5" s="7"/>
      <c r="H5" s="7"/>
      <c r="I5" s="283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5"/>
      <c r="AO5" s="7"/>
      <c r="AP5" s="7"/>
      <c r="AQ5" s="7"/>
      <c r="AR5" s="7"/>
      <c r="AS5" s="291"/>
      <c r="AT5" s="291"/>
      <c r="AU5" s="291"/>
      <c r="AV5" s="291"/>
      <c r="AW5" s="291"/>
      <c r="AX5" s="291"/>
      <c r="AY5" s="291"/>
      <c r="AZ5" s="292"/>
    </row>
    <row r="7" spans="1:56" ht="15.75">
      <c r="B7" s="8" t="s">
        <v>69</v>
      </c>
      <c r="C7" s="8"/>
      <c r="D7" s="8"/>
      <c r="K7" s="9"/>
    </row>
    <row r="8" spans="1:56">
      <c r="AW8" s="10"/>
      <c r="AX8" s="10"/>
      <c r="AY8" s="10"/>
      <c r="BB8" s="293" t="s">
        <v>2</v>
      </c>
      <c r="BC8" s="294"/>
      <c r="BD8" s="295"/>
    </row>
    <row r="9" spans="1:56" ht="15.75" thickBot="1"/>
    <row r="10" spans="1:56">
      <c r="B10" s="11" t="s">
        <v>3</v>
      </c>
      <c r="C10" s="12" t="s">
        <v>4</v>
      </c>
      <c r="D10" s="13" t="s">
        <v>4</v>
      </c>
      <c r="E10" s="3"/>
      <c r="F10" s="268" t="s">
        <v>5</v>
      </c>
      <c r="G10" s="269"/>
      <c r="H10" s="269"/>
      <c r="I10" s="269"/>
      <c r="J10" s="269"/>
      <c r="K10" s="270"/>
      <c r="L10" s="14"/>
      <c r="M10" s="271" t="s">
        <v>6</v>
      </c>
      <c r="N10" s="272"/>
      <c r="O10" s="14"/>
      <c r="P10" s="15" t="s">
        <v>7</v>
      </c>
      <c r="Q10" s="3"/>
      <c r="R10" s="15" t="s">
        <v>8</v>
      </c>
      <c r="S10" s="268" t="s">
        <v>9</v>
      </c>
      <c r="T10" s="269"/>
      <c r="U10" s="270"/>
      <c r="V10" s="15" t="s">
        <v>10</v>
      </c>
      <c r="W10" s="16" t="s">
        <v>11</v>
      </c>
      <c r="X10" s="3" t="s">
        <v>12</v>
      </c>
      <c r="Y10" s="273" t="s">
        <v>13</v>
      </c>
      <c r="Z10" s="274"/>
      <c r="AA10" s="274"/>
      <c r="AB10" s="274"/>
      <c r="AC10" s="17" t="s">
        <v>11</v>
      </c>
      <c r="AD10" s="18"/>
      <c r="AE10" s="275" t="s">
        <v>14</v>
      </c>
      <c r="AF10" s="276"/>
      <c r="AG10" s="276"/>
      <c r="AH10" s="19" t="s">
        <v>15</v>
      </c>
      <c r="AI10" s="3"/>
      <c r="AJ10" s="20" t="s">
        <v>16</v>
      </c>
      <c r="AK10" s="21"/>
      <c r="AL10" s="22"/>
      <c r="AM10" s="23"/>
      <c r="AN10" s="15" t="s">
        <v>17</v>
      </c>
      <c r="AO10" s="3"/>
      <c r="AP10" s="250" t="s">
        <v>18</v>
      </c>
      <c r="AQ10" s="251"/>
      <c r="AR10" s="252"/>
      <c r="AS10" s="250" t="s">
        <v>19</v>
      </c>
      <c r="AT10" s="251"/>
      <c r="AU10" s="252"/>
      <c r="AV10" s="3"/>
      <c r="AW10" s="24" t="s">
        <v>20</v>
      </c>
      <c r="AX10" s="16" t="s">
        <v>20</v>
      </c>
      <c r="AY10" s="15" t="s">
        <v>21</v>
      </c>
      <c r="AZ10" s="15" t="s">
        <v>21</v>
      </c>
      <c r="BA10" s="3"/>
      <c r="BB10" s="14" t="s">
        <v>20</v>
      </c>
      <c r="BC10" s="14" t="s">
        <v>12</v>
      </c>
      <c r="BD10" s="25" t="s">
        <v>12</v>
      </c>
    </row>
    <row r="11" spans="1:56" ht="15.75" thickBot="1">
      <c r="B11" s="26" t="s">
        <v>12</v>
      </c>
      <c r="C11" s="27" t="s">
        <v>12</v>
      </c>
      <c r="D11" s="28" t="s">
        <v>7</v>
      </c>
      <c r="E11" s="5"/>
      <c r="F11" s="29" t="s">
        <v>22</v>
      </c>
      <c r="G11" s="29" t="s">
        <v>23</v>
      </c>
      <c r="H11" s="29" t="s">
        <v>24</v>
      </c>
      <c r="I11" s="29" t="s">
        <v>25</v>
      </c>
      <c r="J11" s="29" t="s">
        <v>26</v>
      </c>
      <c r="K11" s="29" t="s">
        <v>17</v>
      </c>
      <c r="L11" s="30"/>
      <c r="M11" s="31" t="s">
        <v>7</v>
      </c>
      <c r="N11" s="32" t="s">
        <v>27</v>
      </c>
      <c r="O11" s="33"/>
      <c r="P11" s="27" t="s">
        <v>28</v>
      </c>
      <c r="Q11" s="5"/>
      <c r="R11" s="27" t="s">
        <v>29</v>
      </c>
      <c r="S11" s="34" t="s">
        <v>30</v>
      </c>
      <c r="T11" s="27" t="s">
        <v>31</v>
      </c>
      <c r="U11" s="27" t="s">
        <v>32</v>
      </c>
      <c r="V11" s="27" t="s">
        <v>33</v>
      </c>
      <c r="W11" s="35" t="s">
        <v>34</v>
      </c>
      <c r="X11" s="5" t="s">
        <v>12</v>
      </c>
      <c r="Y11" s="253" t="s">
        <v>35</v>
      </c>
      <c r="Z11" s="254"/>
      <c r="AA11" s="254"/>
      <c r="AB11" s="255"/>
      <c r="AC11" s="36" t="s">
        <v>17</v>
      </c>
      <c r="AD11" s="37"/>
      <c r="AE11" s="256" t="s">
        <v>36</v>
      </c>
      <c r="AF11" s="257"/>
      <c r="AG11" s="257"/>
      <c r="AH11" s="38" t="s">
        <v>37</v>
      </c>
      <c r="AI11" s="5"/>
      <c r="AJ11" s="39" t="s">
        <v>38</v>
      </c>
      <c r="AK11" s="40" t="s">
        <v>39</v>
      </c>
      <c r="AL11" s="39" t="s">
        <v>40</v>
      </c>
      <c r="AM11" s="39" t="s">
        <v>41</v>
      </c>
      <c r="AN11" s="27" t="s">
        <v>42</v>
      </c>
      <c r="AO11" s="10"/>
      <c r="AP11" s="41"/>
      <c r="AQ11" s="42"/>
      <c r="AR11" s="34"/>
      <c r="AS11" s="41" t="s">
        <v>43</v>
      </c>
      <c r="AT11" s="43" t="s">
        <v>75</v>
      </c>
      <c r="AU11" s="34"/>
      <c r="AV11" s="5"/>
      <c r="AW11" s="44" t="s">
        <v>11</v>
      </c>
      <c r="AX11" s="35" t="s">
        <v>11</v>
      </c>
      <c r="AY11" s="27" t="s">
        <v>44</v>
      </c>
      <c r="AZ11" s="27" t="s">
        <v>45</v>
      </c>
      <c r="BA11" s="5"/>
      <c r="BB11" s="30" t="s">
        <v>11</v>
      </c>
      <c r="BC11" s="30" t="s">
        <v>44</v>
      </c>
      <c r="BD11" s="45" t="s">
        <v>45</v>
      </c>
    </row>
    <row r="12" spans="1:56" ht="15" customHeight="1" thickBot="1">
      <c r="B12" s="46"/>
      <c r="C12" s="47"/>
      <c r="D12" s="48" t="s">
        <v>12</v>
      </c>
      <c r="E12" s="7"/>
      <c r="F12" s="49"/>
      <c r="G12" s="49"/>
      <c r="H12" s="49"/>
      <c r="I12" s="49" t="s">
        <v>46</v>
      </c>
      <c r="J12" s="49"/>
      <c r="K12" s="49"/>
      <c r="L12" s="50"/>
      <c r="M12" s="51" t="s">
        <v>47</v>
      </c>
      <c r="N12" s="49" t="s">
        <v>48</v>
      </c>
      <c r="O12" s="50"/>
      <c r="P12" s="47" t="s">
        <v>12</v>
      </c>
      <c r="Q12" s="7"/>
      <c r="R12" s="47"/>
      <c r="S12" s="52"/>
      <c r="T12" s="47"/>
      <c r="U12" s="47"/>
      <c r="V12" s="47" t="s">
        <v>49</v>
      </c>
      <c r="W12" s="53" t="s">
        <v>50</v>
      </c>
      <c r="X12" s="7"/>
      <c r="Y12" s="54" t="s">
        <v>30</v>
      </c>
      <c r="Z12" s="54" t="s">
        <v>31</v>
      </c>
      <c r="AA12" s="55" t="s">
        <v>51</v>
      </c>
      <c r="AB12" s="56" t="s">
        <v>52</v>
      </c>
      <c r="AC12" s="57"/>
      <c r="AD12" s="7"/>
      <c r="AE12" s="58" t="s">
        <v>30</v>
      </c>
      <c r="AF12" s="59" t="s">
        <v>31</v>
      </c>
      <c r="AG12" s="60" t="s">
        <v>52</v>
      </c>
      <c r="AH12" s="61" t="s">
        <v>52</v>
      </c>
      <c r="AI12" s="62"/>
      <c r="AJ12" s="47" t="s">
        <v>53</v>
      </c>
      <c r="AK12" s="63" t="s">
        <v>53</v>
      </c>
      <c r="AL12" s="47" t="s">
        <v>53</v>
      </c>
      <c r="AM12" s="47" t="s">
        <v>53</v>
      </c>
      <c r="AN12" s="47" t="s">
        <v>53</v>
      </c>
      <c r="AO12" s="7"/>
      <c r="AP12" s="64" t="s">
        <v>54</v>
      </c>
      <c r="AQ12" s="65" t="s">
        <v>55</v>
      </c>
      <c r="AR12" s="66" t="s">
        <v>56</v>
      </c>
      <c r="AS12" s="67" t="s">
        <v>57</v>
      </c>
      <c r="AT12" s="65" t="s">
        <v>58</v>
      </c>
      <c r="AU12" s="66" t="s">
        <v>59</v>
      </c>
      <c r="AV12" s="7"/>
      <c r="AW12" s="68" t="s">
        <v>21</v>
      </c>
      <c r="AX12" s="53" t="s">
        <v>21</v>
      </c>
      <c r="AY12" s="47"/>
      <c r="AZ12" s="47"/>
      <c r="BA12" s="7"/>
      <c r="BB12" s="69">
        <v>1</v>
      </c>
      <c r="BC12" s="70">
        <v>0</v>
      </c>
      <c r="BD12" s="71" t="s">
        <v>60</v>
      </c>
    </row>
    <row r="13" spans="1:56" ht="16.5" thickBot="1">
      <c r="B13" s="72">
        <v>41487</v>
      </c>
      <c r="C13" s="73" t="s">
        <v>61</v>
      </c>
      <c r="D13" s="14">
        <v>8</v>
      </c>
      <c r="E13" s="74"/>
      <c r="F13" s="75">
        <v>0</v>
      </c>
      <c r="G13" s="14">
        <v>0</v>
      </c>
      <c r="H13" s="14">
        <v>0</v>
      </c>
      <c r="I13" s="14">
        <v>0</v>
      </c>
      <c r="J13" s="14">
        <v>0</v>
      </c>
      <c r="K13" s="14">
        <f>SUM(F13:J13)</f>
        <v>0</v>
      </c>
      <c r="L13" s="74"/>
      <c r="M13" s="75">
        <v>0</v>
      </c>
      <c r="N13" s="14">
        <v>0</v>
      </c>
      <c r="O13" s="74"/>
      <c r="P13" s="76">
        <f>D13-(M13+N13)</f>
        <v>8</v>
      </c>
      <c r="Q13" s="74"/>
      <c r="R13" s="77" t="s">
        <v>62</v>
      </c>
      <c r="S13" s="78">
        <v>0.13</v>
      </c>
      <c r="T13" s="78">
        <v>0.13</v>
      </c>
      <c r="U13" s="79">
        <f>S13+T13</f>
        <v>0.26</v>
      </c>
      <c r="V13" s="80">
        <v>80</v>
      </c>
      <c r="W13" s="15">
        <f>P13*V13</f>
        <v>640</v>
      </c>
      <c r="X13" s="74"/>
      <c r="Y13" s="81">
        <v>596</v>
      </c>
      <c r="Z13" s="82">
        <v>596</v>
      </c>
      <c r="AA13" s="82">
        <v>0</v>
      </c>
      <c r="AB13" s="82">
        <v>0</v>
      </c>
      <c r="AC13" s="83">
        <v>596</v>
      </c>
      <c r="AD13" s="84"/>
      <c r="AE13" s="81">
        <v>3</v>
      </c>
      <c r="AF13" s="82">
        <v>2</v>
      </c>
      <c r="AG13" s="82">
        <v>0</v>
      </c>
      <c r="AH13" s="82">
        <v>3</v>
      </c>
      <c r="AI13" s="5"/>
      <c r="AJ13" s="11">
        <f>AC13*U13</f>
        <v>154.96</v>
      </c>
      <c r="AK13" s="85">
        <v>0.78</v>
      </c>
      <c r="AL13" s="14">
        <v>4.82</v>
      </c>
      <c r="AM13" s="14">
        <v>0</v>
      </c>
      <c r="AN13" s="15">
        <f>AK13+AM13</f>
        <v>0.78</v>
      </c>
      <c r="AO13" s="86" t="e">
        <f>#REF!</f>
        <v>#REF!</v>
      </c>
      <c r="AP13" s="87">
        <v>0</v>
      </c>
      <c r="AQ13" s="87">
        <v>10</v>
      </c>
      <c r="AR13" s="88">
        <f>100- ((AP13+AQ13)/(AC13*2))*100</f>
        <v>99.161073825503351</v>
      </c>
      <c r="AS13" s="89">
        <v>273.62</v>
      </c>
      <c r="AT13" s="90">
        <f>AJ13+AK13+AL13+AM13</f>
        <v>160.56</v>
      </c>
      <c r="AU13" s="90">
        <f>AS13-AT13</f>
        <v>113.06</v>
      </c>
      <c r="AV13" s="5"/>
      <c r="AW13" s="11">
        <f>(AC13/W13)*100</f>
        <v>93.125</v>
      </c>
      <c r="AX13" s="14" t="s">
        <v>63</v>
      </c>
      <c r="AY13" s="15">
        <f>(AK13/(AJ13+AK13))*100</f>
        <v>0.5008347245409015</v>
      </c>
      <c r="AZ13" s="14">
        <f>(AN13/AJ13)*100</f>
        <v>0.50335570469798652</v>
      </c>
      <c r="BA13" s="74"/>
      <c r="BB13" s="75" t="s">
        <v>64</v>
      </c>
      <c r="BC13" s="14" t="s">
        <v>64</v>
      </c>
      <c r="BD13" s="14" t="s">
        <v>64</v>
      </c>
    </row>
    <row r="14" spans="1:56" ht="15.75">
      <c r="B14" s="91" t="s">
        <v>70</v>
      </c>
      <c r="C14" s="92"/>
      <c r="D14" s="92"/>
      <c r="E14" s="74"/>
      <c r="F14" s="77"/>
      <c r="G14" s="92"/>
      <c r="H14" s="92"/>
      <c r="I14" s="92"/>
      <c r="J14" s="92"/>
      <c r="K14" s="92"/>
      <c r="L14" s="74"/>
      <c r="M14" s="77"/>
      <c r="N14" s="92"/>
      <c r="O14" s="74"/>
      <c r="P14" s="93">
        <f>D13-M13-N13-K13</f>
        <v>8</v>
      </c>
      <c r="Q14" s="74"/>
      <c r="R14" s="77"/>
      <c r="S14" s="78"/>
      <c r="T14" s="78"/>
      <c r="U14" s="79"/>
      <c r="V14" s="80"/>
      <c r="W14" s="94">
        <f>(P13-K13)*V13</f>
        <v>640</v>
      </c>
      <c r="X14" s="95"/>
      <c r="Y14" s="96"/>
      <c r="Z14" s="97"/>
      <c r="AA14" s="97"/>
      <c r="AB14" s="97"/>
      <c r="AC14" s="98"/>
      <c r="AD14" s="99"/>
      <c r="AE14" s="96"/>
      <c r="AF14" s="97"/>
      <c r="AG14" s="97"/>
      <c r="AH14" s="97"/>
      <c r="AI14" s="10"/>
      <c r="AJ14" s="100"/>
      <c r="AK14" s="101"/>
      <c r="AL14" s="102"/>
      <c r="AM14" s="102"/>
      <c r="AN14" s="102"/>
      <c r="AO14" s="95"/>
      <c r="AP14" s="103"/>
      <c r="AQ14" s="103"/>
      <c r="AR14" s="104"/>
      <c r="AS14" s="105"/>
      <c r="AT14" s="101"/>
      <c r="AU14" s="101"/>
      <c r="AV14" s="10"/>
      <c r="AW14" s="106">
        <f>((AC13+AC14)/W14)*100</f>
        <v>93.125</v>
      </c>
      <c r="AX14" s="102"/>
      <c r="AY14" s="102"/>
      <c r="AZ14" s="102"/>
      <c r="BA14" s="95"/>
      <c r="BB14" s="77"/>
      <c r="BC14" s="92"/>
      <c r="BD14" s="92"/>
    </row>
    <row r="15" spans="1:56" ht="15.75" thickBot="1"/>
    <row r="16" spans="1:56" ht="16.5" thickBot="1">
      <c r="B16" s="72">
        <v>41488</v>
      </c>
      <c r="C16" s="73" t="s">
        <v>61</v>
      </c>
      <c r="D16" s="14">
        <v>8</v>
      </c>
      <c r="E16" s="74"/>
      <c r="F16" s="75">
        <v>0</v>
      </c>
      <c r="G16" s="14">
        <v>2</v>
      </c>
      <c r="H16" s="14">
        <v>0.5</v>
      </c>
      <c r="I16" s="14">
        <v>0</v>
      </c>
      <c r="J16" s="14">
        <v>0.5</v>
      </c>
      <c r="K16" s="14">
        <f>SUM(F16:J16)</f>
        <v>3</v>
      </c>
      <c r="L16" s="74"/>
      <c r="M16" s="75">
        <v>0</v>
      </c>
      <c r="N16" s="14">
        <v>0</v>
      </c>
      <c r="O16" s="74"/>
      <c r="P16" s="76">
        <f>D16-(M16+N16)</f>
        <v>8</v>
      </c>
      <c r="Q16" s="74"/>
      <c r="R16" s="77" t="s">
        <v>62</v>
      </c>
      <c r="S16" s="78">
        <v>0.13</v>
      </c>
      <c r="T16" s="78">
        <v>0.13</v>
      </c>
      <c r="U16" s="79">
        <f>S16+T16</f>
        <v>0.26</v>
      </c>
      <c r="V16" s="80">
        <v>80</v>
      </c>
      <c r="W16" s="15">
        <f>P16*V16</f>
        <v>640</v>
      </c>
      <c r="X16" s="74"/>
      <c r="Y16" s="81">
        <v>400</v>
      </c>
      <c r="Z16" s="82">
        <v>400</v>
      </c>
      <c r="AA16" s="82">
        <v>0</v>
      </c>
      <c r="AB16" s="82">
        <v>0</v>
      </c>
      <c r="AC16" s="83">
        <v>400</v>
      </c>
      <c r="AD16" s="84"/>
      <c r="AE16" s="81">
        <v>13</v>
      </c>
      <c r="AF16" s="82">
        <v>10</v>
      </c>
      <c r="AG16" s="82">
        <v>0</v>
      </c>
      <c r="AH16" s="82">
        <v>12</v>
      </c>
      <c r="AI16" s="5"/>
      <c r="AJ16" s="11">
        <f>AC16*U16</f>
        <v>104</v>
      </c>
      <c r="AK16" s="85">
        <v>3.7</v>
      </c>
      <c r="AL16" s="14">
        <v>10.69</v>
      </c>
      <c r="AM16" s="14">
        <v>0</v>
      </c>
      <c r="AN16" s="15">
        <f>AK16+AM16</f>
        <v>3.7</v>
      </c>
      <c r="AO16" s="86" t="e">
        <f>#REF!</f>
        <v>#REF!</v>
      </c>
      <c r="AP16" s="87">
        <v>0</v>
      </c>
      <c r="AQ16" s="87">
        <v>10</v>
      </c>
      <c r="AR16" s="88">
        <f>100- ((AP16+AQ16)/(AC16*2))*100</f>
        <v>98.75</v>
      </c>
      <c r="AS16" s="89">
        <v>273.62</v>
      </c>
      <c r="AT16" s="90">
        <f>AJ16+AK16+AL16+AM16</f>
        <v>118.39</v>
      </c>
      <c r="AU16" s="90">
        <f>AS16-AT16</f>
        <v>155.23000000000002</v>
      </c>
      <c r="AV16" s="5"/>
      <c r="AW16" s="11">
        <f>(AC16/W16)*100</f>
        <v>62.5</v>
      </c>
      <c r="AX16" s="14" t="s">
        <v>63</v>
      </c>
      <c r="AY16" s="15">
        <f>(AK16/(AJ16+AK16))*100</f>
        <v>3.4354688950789232</v>
      </c>
      <c r="AZ16" s="14">
        <f>(AN16/AJ16)*100</f>
        <v>3.5576923076923075</v>
      </c>
      <c r="BA16" s="74"/>
      <c r="BB16" s="75" t="s">
        <v>64</v>
      </c>
      <c r="BC16" s="14" t="s">
        <v>64</v>
      </c>
      <c r="BD16" s="14" t="s">
        <v>64</v>
      </c>
    </row>
    <row r="17" spans="2:56" ht="15.75">
      <c r="B17" s="91" t="s">
        <v>70</v>
      </c>
      <c r="C17" s="92"/>
      <c r="D17" s="92"/>
      <c r="E17" s="74"/>
      <c r="F17" s="77"/>
      <c r="G17" s="92"/>
      <c r="H17" s="92"/>
      <c r="I17" s="92"/>
      <c r="J17" s="92"/>
      <c r="K17" s="92"/>
      <c r="L17" s="74"/>
      <c r="M17" s="77"/>
      <c r="N17" s="92"/>
      <c r="O17" s="74"/>
      <c r="P17" s="93">
        <f>D16-M16-N16-K16</f>
        <v>5</v>
      </c>
      <c r="Q17" s="74"/>
      <c r="R17" s="77"/>
      <c r="S17" s="78"/>
      <c r="T17" s="78"/>
      <c r="U17" s="79"/>
      <c r="V17" s="80"/>
      <c r="W17" s="94">
        <f>(P16-K16)*V16</f>
        <v>400</v>
      </c>
      <c r="X17" s="95"/>
      <c r="Y17" s="96"/>
      <c r="Z17" s="97"/>
      <c r="AA17" s="97"/>
      <c r="AB17" s="97"/>
      <c r="AC17" s="98"/>
      <c r="AD17" s="99"/>
      <c r="AE17" s="96"/>
      <c r="AF17" s="97"/>
      <c r="AG17" s="97"/>
      <c r="AH17" s="97"/>
      <c r="AI17" s="10"/>
      <c r="AJ17" s="100"/>
      <c r="AK17" s="101"/>
      <c r="AL17" s="102"/>
      <c r="AM17" s="102"/>
      <c r="AN17" s="102"/>
      <c r="AO17" s="95"/>
      <c r="AP17" s="103"/>
      <c r="AQ17" s="103"/>
      <c r="AR17" s="104"/>
      <c r="AS17" s="105"/>
      <c r="AT17" s="101"/>
      <c r="AU17" s="101"/>
      <c r="AV17" s="10"/>
      <c r="AW17" s="106">
        <f>((AC16+AC17)/W17)*100</f>
        <v>100</v>
      </c>
      <c r="AX17" s="102"/>
      <c r="AY17" s="102"/>
      <c r="AZ17" s="102"/>
      <c r="BA17" s="95"/>
      <c r="BB17" s="77"/>
      <c r="BC17" s="92"/>
      <c r="BD17" s="92"/>
    </row>
    <row r="18" spans="2:56" ht="15.75" thickBot="1">
      <c r="B18" s="153"/>
    </row>
    <row r="19" spans="2:56">
      <c r="B19" s="11" t="s">
        <v>3</v>
      </c>
      <c r="C19" s="12" t="s">
        <v>4</v>
      </c>
      <c r="D19" s="13" t="s">
        <v>4</v>
      </c>
      <c r="E19" s="3"/>
      <c r="F19" s="268" t="s">
        <v>5</v>
      </c>
      <c r="G19" s="269"/>
      <c r="H19" s="269"/>
      <c r="I19" s="269"/>
      <c r="J19" s="269"/>
      <c r="K19" s="270"/>
      <c r="L19" s="14"/>
      <c r="M19" s="271" t="s">
        <v>6</v>
      </c>
      <c r="N19" s="272"/>
      <c r="O19" s="14"/>
      <c r="P19" s="15" t="s">
        <v>7</v>
      </c>
      <c r="Q19" s="3"/>
      <c r="R19" s="15" t="s">
        <v>8</v>
      </c>
      <c r="S19" s="268" t="s">
        <v>9</v>
      </c>
      <c r="T19" s="269"/>
      <c r="U19" s="270"/>
      <c r="V19" s="15" t="s">
        <v>10</v>
      </c>
      <c r="W19" s="16" t="s">
        <v>11</v>
      </c>
      <c r="X19" s="3" t="s">
        <v>12</v>
      </c>
      <c r="Y19" s="273" t="s">
        <v>13</v>
      </c>
      <c r="Z19" s="274"/>
      <c r="AA19" s="274"/>
      <c r="AB19" s="274"/>
      <c r="AC19" s="17" t="s">
        <v>11</v>
      </c>
      <c r="AD19" s="18"/>
      <c r="AE19" s="275" t="s">
        <v>14</v>
      </c>
      <c r="AF19" s="276"/>
      <c r="AG19" s="276"/>
      <c r="AH19" s="19" t="s">
        <v>15</v>
      </c>
      <c r="AI19" s="3"/>
      <c r="AJ19" s="20" t="s">
        <v>16</v>
      </c>
      <c r="AK19" s="21"/>
      <c r="AL19" s="22"/>
      <c r="AM19" s="23"/>
      <c r="AN19" s="15" t="s">
        <v>17</v>
      </c>
      <c r="AO19" s="3"/>
      <c r="AP19" s="250" t="s">
        <v>18</v>
      </c>
      <c r="AQ19" s="251"/>
      <c r="AR19" s="252"/>
      <c r="AS19" s="250" t="s">
        <v>19</v>
      </c>
      <c r="AT19" s="251"/>
      <c r="AU19" s="252"/>
      <c r="AV19" s="3"/>
      <c r="AW19" s="24" t="s">
        <v>20</v>
      </c>
      <c r="AX19" s="16" t="s">
        <v>20</v>
      </c>
      <c r="AY19" s="15" t="s">
        <v>21</v>
      </c>
      <c r="AZ19" s="15" t="s">
        <v>21</v>
      </c>
      <c r="BA19" s="3"/>
      <c r="BB19" s="14" t="s">
        <v>20</v>
      </c>
      <c r="BC19" s="14" t="s">
        <v>12</v>
      </c>
      <c r="BD19" s="25" t="s">
        <v>12</v>
      </c>
    </row>
    <row r="20" spans="2:56" ht="15.75" thickBot="1">
      <c r="B20" s="26" t="s">
        <v>12</v>
      </c>
      <c r="C20" s="27" t="s">
        <v>12</v>
      </c>
      <c r="D20" s="28" t="s">
        <v>7</v>
      </c>
      <c r="E20" s="5"/>
      <c r="F20" s="29" t="s">
        <v>22</v>
      </c>
      <c r="G20" s="29" t="s">
        <v>23</v>
      </c>
      <c r="H20" s="29" t="s">
        <v>24</v>
      </c>
      <c r="I20" s="29" t="s">
        <v>25</v>
      </c>
      <c r="J20" s="29" t="s">
        <v>26</v>
      </c>
      <c r="K20" s="29" t="s">
        <v>17</v>
      </c>
      <c r="L20" s="30"/>
      <c r="M20" s="31" t="s">
        <v>7</v>
      </c>
      <c r="N20" s="32" t="s">
        <v>27</v>
      </c>
      <c r="O20" s="33"/>
      <c r="P20" s="27" t="s">
        <v>28</v>
      </c>
      <c r="Q20" s="5"/>
      <c r="R20" s="27" t="s">
        <v>29</v>
      </c>
      <c r="S20" s="34" t="s">
        <v>30</v>
      </c>
      <c r="T20" s="27" t="s">
        <v>31</v>
      </c>
      <c r="U20" s="27" t="s">
        <v>32</v>
      </c>
      <c r="V20" s="27" t="s">
        <v>33</v>
      </c>
      <c r="W20" s="35" t="s">
        <v>34</v>
      </c>
      <c r="X20" s="5" t="s">
        <v>12</v>
      </c>
      <c r="Y20" s="253" t="s">
        <v>35</v>
      </c>
      <c r="Z20" s="254"/>
      <c r="AA20" s="254"/>
      <c r="AB20" s="255"/>
      <c r="AC20" s="36" t="s">
        <v>17</v>
      </c>
      <c r="AD20" s="37"/>
      <c r="AE20" s="256" t="s">
        <v>36</v>
      </c>
      <c r="AF20" s="257"/>
      <c r="AG20" s="257"/>
      <c r="AH20" s="38" t="s">
        <v>37</v>
      </c>
      <c r="AI20" s="5"/>
      <c r="AJ20" s="39" t="s">
        <v>38</v>
      </c>
      <c r="AK20" s="40" t="s">
        <v>39</v>
      </c>
      <c r="AL20" s="39" t="s">
        <v>40</v>
      </c>
      <c r="AM20" s="39" t="s">
        <v>41</v>
      </c>
      <c r="AN20" s="27" t="s">
        <v>42</v>
      </c>
      <c r="AO20" s="10"/>
      <c r="AP20" s="41"/>
      <c r="AQ20" s="42"/>
      <c r="AR20" s="34"/>
      <c r="AS20" s="41" t="s">
        <v>43</v>
      </c>
      <c r="AT20" s="43" t="s">
        <v>79</v>
      </c>
      <c r="AU20" s="34"/>
      <c r="AV20" s="5"/>
      <c r="AW20" s="44" t="s">
        <v>11</v>
      </c>
      <c r="AX20" s="35" t="s">
        <v>11</v>
      </c>
      <c r="AY20" s="27" t="s">
        <v>44</v>
      </c>
      <c r="AZ20" s="27" t="s">
        <v>45</v>
      </c>
      <c r="BA20" s="5"/>
      <c r="BB20" s="30" t="s">
        <v>11</v>
      </c>
      <c r="BC20" s="30" t="s">
        <v>44</v>
      </c>
      <c r="BD20" s="45" t="s">
        <v>45</v>
      </c>
    </row>
    <row r="21" spans="2:56" ht="15" customHeight="1" thickBot="1">
      <c r="B21" s="46"/>
      <c r="C21" s="47"/>
      <c r="D21" s="48" t="s">
        <v>12</v>
      </c>
      <c r="E21" s="7"/>
      <c r="F21" s="49"/>
      <c r="G21" s="49"/>
      <c r="H21" s="49"/>
      <c r="I21" s="49" t="s">
        <v>46</v>
      </c>
      <c r="J21" s="49"/>
      <c r="K21" s="49"/>
      <c r="L21" s="50"/>
      <c r="M21" s="51" t="s">
        <v>47</v>
      </c>
      <c r="N21" s="49" t="s">
        <v>48</v>
      </c>
      <c r="O21" s="50"/>
      <c r="P21" s="47" t="s">
        <v>12</v>
      </c>
      <c r="Q21" s="7"/>
      <c r="R21" s="47"/>
      <c r="S21" s="52"/>
      <c r="T21" s="47"/>
      <c r="U21" s="47"/>
      <c r="V21" s="47" t="s">
        <v>49</v>
      </c>
      <c r="W21" s="53" t="s">
        <v>50</v>
      </c>
      <c r="X21" s="7"/>
      <c r="Y21" s="54" t="s">
        <v>30</v>
      </c>
      <c r="Z21" s="54" t="s">
        <v>31</v>
      </c>
      <c r="AA21" s="55" t="s">
        <v>51</v>
      </c>
      <c r="AB21" s="56" t="s">
        <v>52</v>
      </c>
      <c r="AC21" s="57"/>
      <c r="AD21" s="7"/>
      <c r="AE21" s="58" t="s">
        <v>30</v>
      </c>
      <c r="AF21" s="59" t="s">
        <v>31</v>
      </c>
      <c r="AG21" s="60" t="s">
        <v>52</v>
      </c>
      <c r="AH21" s="61" t="s">
        <v>52</v>
      </c>
      <c r="AI21" s="62"/>
      <c r="AJ21" s="47" t="s">
        <v>53</v>
      </c>
      <c r="AK21" s="63" t="s">
        <v>53</v>
      </c>
      <c r="AL21" s="47" t="s">
        <v>53</v>
      </c>
      <c r="AM21" s="47" t="s">
        <v>53</v>
      </c>
      <c r="AN21" s="47" t="s">
        <v>53</v>
      </c>
      <c r="AO21" s="7"/>
      <c r="AP21" s="64" t="s">
        <v>54</v>
      </c>
      <c r="AQ21" s="65" t="s">
        <v>55</v>
      </c>
      <c r="AR21" s="66" t="s">
        <v>56</v>
      </c>
      <c r="AS21" s="67" t="s">
        <v>57</v>
      </c>
      <c r="AT21" s="65" t="s">
        <v>58</v>
      </c>
      <c r="AU21" s="66" t="s">
        <v>59</v>
      </c>
      <c r="AV21" s="7"/>
      <c r="AW21" s="68" t="s">
        <v>21</v>
      </c>
      <c r="AX21" s="53" t="s">
        <v>21</v>
      </c>
      <c r="AY21" s="47"/>
      <c r="AZ21" s="47"/>
      <c r="BA21" s="7"/>
      <c r="BB21" s="69">
        <v>1</v>
      </c>
      <c r="BC21" s="70">
        <v>0</v>
      </c>
      <c r="BD21" s="71" t="s">
        <v>60</v>
      </c>
    </row>
    <row r="22" spans="2:56" ht="16.5" thickBot="1">
      <c r="B22" s="72">
        <v>41489</v>
      </c>
      <c r="C22" s="73" t="s">
        <v>61</v>
      </c>
      <c r="D22" s="14">
        <v>8</v>
      </c>
      <c r="E22" s="74"/>
      <c r="F22" s="75">
        <v>0</v>
      </c>
      <c r="G22" s="14">
        <v>0</v>
      </c>
      <c r="H22" s="14">
        <v>0</v>
      </c>
      <c r="I22" s="14">
        <v>0</v>
      </c>
      <c r="J22" s="14">
        <v>0</v>
      </c>
      <c r="K22" s="14">
        <f>SUM(F22:J22)</f>
        <v>0</v>
      </c>
      <c r="L22" s="74"/>
      <c r="M22" s="75">
        <v>0</v>
      </c>
      <c r="N22" s="14">
        <v>0</v>
      </c>
      <c r="O22" s="74"/>
      <c r="P22" s="76">
        <f>D22-(M22+N22)</f>
        <v>8</v>
      </c>
      <c r="Q22" s="74"/>
      <c r="R22" s="77" t="s">
        <v>78</v>
      </c>
      <c r="S22" s="78">
        <v>0.185</v>
      </c>
      <c r="T22" s="78">
        <v>0.185</v>
      </c>
      <c r="U22" s="79">
        <f>S22+T22</f>
        <v>0.37</v>
      </c>
      <c r="V22" s="80">
        <v>85</v>
      </c>
      <c r="W22" s="15">
        <f>P22*V22</f>
        <v>680</v>
      </c>
      <c r="X22" s="74"/>
      <c r="Y22" s="81">
        <v>623</v>
      </c>
      <c r="Z22" s="82">
        <v>623</v>
      </c>
      <c r="AA22" s="82">
        <v>0</v>
      </c>
      <c r="AB22" s="82">
        <v>0</v>
      </c>
      <c r="AC22" s="83">
        <v>623</v>
      </c>
      <c r="AD22" s="84"/>
      <c r="AE22" s="81">
        <v>13</v>
      </c>
      <c r="AF22" s="82">
        <v>14</v>
      </c>
      <c r="AG22" s="82">
        <v>0</v>
      </c>
      <c r="AH22" s="82">
        <v>13</v>
      </c>
      <c r="AI22" s="5"/>
      <c r="AJ22" s="11">
        <f>AC22*U22</f>
        <v>230.51</v>
      </c>
      <c r="AK22" s="85">
        <v>5.07</v>
      </c>
      <c r="AL22" s="14">
        <v>7.21</v>
      </c>
      <c r="AM22" s="14">
        <v>0</v>
      </c>
      <c r="AN22" s="15">
        <f>AK22+AM22</f>
        <v>5.07</v>
      </c>
      <c r="AO22" s="86" t="e">
        <f>#REF!</f>
        <v>#REF!</v>
      </c>
      <c r="AP22" s="87">
        <v>0</v>
      </c>
      <c r="AQ22" s="87">
        <v>10</v>
      </c>
      <c r="AR22" s="88">
        <f>100- ((AP22+AQ22)/(AC22*2))*100</f>
        <v>99.197431781701439</v>
      </c>
      <c r="AS22" s="89">
        <v>680</v>
      </c>
      <c r="AT22" s="90">
        <f>AJ22+AK22+AL22+AM22</f>
        <v>242.79</v>
      </c>
      <c r="AU22" s="90">
        <f>AS22-AT22</f>
        <v>437.21000000000004</v>
      </c>
      <c r="AV22" s="5"/>
      <c r="AW22" s="11">
        <f>(AC22/W22)*100</f>
        <v>91.617647058823522</v>
      </c>
      <c r="AX22" s="14" t="s">
        <v>63</v>
      </c>
      <c r="AY22" s="15">
        <f>(AK22/(AJ22+AK22))*100</f>
        <v>2.1521351557857207</v>
      </c>
      <c r="AZ22" s="14">
        <f>(AN22/AJ22)*100</f>
        <v>2.1994707387965819</v>
      </c>
      <c r="BA22" s="74"/>
      <c r="BB22" s="75" t="s">
        <v>64</v>
      </c>
      <c r="BC22" s="14" t="s">
        <v>64</v>
      </c>
      <c r="BD22" s="14" t="s">
        <v>64</v>
      </c>
    </row>
    <row r="23" spans="2:56" ht="15.75">
      <c r="B23" s="91" t="s">
        <v>70</v>
      </c>
      <c r="C23" s="92"/>
      <c r="D23" s="92"/>
      <c r="E23" s="74"/>
      <c r="F23" s="77"/>
      <c r="G23" s="92"/>
      <c r="H23" s="92"/>
      <c r="I23" s="92"/>
      <c r="J23" s="92"/>
      <c r="K23" s="92"/>
      <c r="L23" s="74"/>
      <c r="M23" s="77"/>
      <c r="N23" s="92"/>
      <c r="O23" s="74"/>
      <c r="P23" s="93">
        <f>D22-M22-N22-K22</f>
        <v>8</v>
      </c>
      <c r="Q23" s="74"/>
      <c r="R23" s="77"/>
      <c r="S23" s="78"/>
      <c r="T23" s="78"/>
      <c r="U23" s="79"/>
      <c r="V23" s="80"/>
      <c r="W23" s="94">
        <f>(P22-K22)*V22</f>
        <v>680</v>
      </c>
      <c r="X23" s="95"/>
      <c r="Y23" s="96"/>
      <c r="Z23" s="97"/>
      <c r="AA23" s="97"/>
      <c r="AB23" s="97"/>
      <c r="AC23" s="98"/>
      <c r="AD23" s="99"/>
      <c r="AE23" s="96"/>
      <c r="AF23" s="97"/>
      <c r="AG23" s="97"/>
      <c r="AH23" s="97"/>
      <c r="AI23" s="10"/>
      <c r="AJ23" s="100"/>
      <c r="AK23" s="101"/>
      <c r="AL23" s="102"/>
      <c r="AM23" s="102"/>
      <c r="AN23" s="102"/>
      <c r="AO23" s="95"/>
      <c r="AP23" s="103"/>
      <c r="AQ23" s="103"/>
      <c r="AR23" s="104"/>
      <c r="AS23" s="105"/>
      <c r="AT23" s="101"/>
      <c r="AU23" s="101"/>
      <c r="AV23" s="10"/>
      <c r="AW23" s="106">
        <f>((AC22+AC23)/W23)*100</f>
        <v>91.617647058823522</v>
      </c>
      <c r="AX23" s="102"/>
      <c r="AY23" s="102"/>
      <c r="AZ23" s="102"/>
      <c r="BA23" s="95"/>
      <c r="BB23" s="77"/>
      <c r="BC23" s="92"/>
      <c r="BD23" s="92"/>
    </row>
    <row r="24" spans="2:56" ht="15.75" thickBot="1"/>
    <row r="25" spans="2:56" ht="16.5" thickBot="1">
      <c r="B25" s="72">
        <v>41491</v>
      </c>
      <c r="C25" s="73" t="s">
        <v>61</v>
      </c>
      <c r="D25" s="14">
        <v>8</v>
      </c>
      <c r="E25" s="74"/>
      <c r="F25" s="75">
        <v>0.5</v>
      </c>
      <c r="G25" s="14">
        <v>0</v>
      </c>
      <c r="H25" s="14">
        <v>1.25</v>
      </c>
      <c r="I25" s="14">
        <v>0</v>
      </c>
      <c r="J25" s="14">
        <v>0</v>
      </c>
      <c r="K25" s="14">
        <f>SUM(F25:J25)</f>
        <v>1.75</v>
      </c>
      <c r="L25" s="74"/>
      <c r="M25" s="75">
        <v>0</v>
      </c>
      <c r="N25" s="14">
        <v>0</v>
      </c>
      <c r="O25" s="74"/>
      <c r="P25" s="76">
        <f>D25-(M25+N25)</f>
        <v>8</v>
      </c>
      <c r="Q25" s="74"/>
      <c r="R25" s="77" t="s">
        <v>78</v>
      </c>
      <c r="S25" s="78">
        <v>0.185</v>
      </c>
      <c r="T25" s="78">
        <v>0.185</v>
      </c>
      <c r="U25" s="79">
        <f>S25+T25</f>
        <v>0.37</v>
      </c>
      <c r="V25" s="80">
        <v>85</v>
      </c>
      <c r="W25" s="15">
        <f>P25*V25</f>
        <v>680</v>
      </c>
      <c r="X25" s="74"/>
      <c r="Y25" s="81">
        <v>677</v>
      </c>
      <c r="Z25" s="82">
        <v>677</v>
      </c>
      <c r="AA25" s="82">
        <v>0</v>
      </c>
      <c r="AB25" s="82">
        <v>0</v>
      </c>
      <c r="AC25" s="83">
        <v>677</v>
      </c>
      <c r="AD25" s="84"/>
      <c r="AE25" s="81">
        <v>5</v>
      </c>
      <c r="AF25" s="82">
        <v>6</v>
      </c>
      <c r="AG25" s="82">
        <v>0</v>
      </c>
      <c r="AH25" s="82">
        <v>5</v>
      </c>
      <c r="AI25" s="5"/>
      <c r="AJ25" s="11">
        <f>AC25*U25</f>
        <v>250.49</v>
      </c>
      <c r="AK25" s="85">
        <v>2.0350000000000001</v>
      </c>
      <c r="AL25" s="14">
        <v>8.8000000000000007</v>
      </c>
      <c r="AM25" s="14">
        <v>0</v>
      </c>
      <c r="AN25" s="15">
        <f>AK25+AM25</f>
        <v>2.0350000000000001</v>
      </c>
      <c r="AO25" s="86" t="e">
        <f>#REF!</f>
        <v>#REF!</v>
      </c>
      <c r="AP25" s="87">
        <v>0</v>
      </c>
      <c r="AQ25" s="87">
        <v>10</v>
      </c>
      <c r="AR25" s="88">
        <f>100- ((AP25+AQ25)/(AC25*2))*100</f>
        <v>99.261447562776951</v>
      </c>
      <c r="AS25" s="89">
        <f>AU22</f>
        <v>437.21000000000004</v>
      </c>
      <c r="AT25" s="90">
        <f>AJ25+AK25+AL25+AM25</f>
        <v>261.32499999999999</v>
      </c>
      <c r="AU25" s="90">
        <f>AS25-AT25</f>
        <v>175.88500000000005</v>
      </c>
      <c r="AV25" s="5"/>
      <c r="AW25" s="11">
        <f>(AC25/W25)*100</f>
        <v>99.558823529411768</v>
      </c>
      <c r="AX25" s="14" t="s">
        <v>63</v>
      </c>
      <c r="AY25" s="15">
        <f>(AK25/(AJ25+AK25))*100</f>
        <v>0.805860805860806</v>
      </c>
      <c r="AZ25" s="14">
        <f>(AN25/AJ25)*100</f>
        <v>0.81240768094534721</v>
      </c>
      <c r="BA25" s="74"/>
      <c r="BB25" s="75" t="s">
        <v>64</v>
      </c>
      <c r="BC25" s="14" t="s">
        <v>64</v>
      </c>
      <c r="BD25" s="14" t="s">
        <v>64</v>
      </c>
    </row>
    <row r="26" spans="2:56" ht="15.75">
      <c r="B26" s="91" t="s">
        <v>71</v>
      </c>
      <c r="C26" s="92"/>
      <c r="D26" s="92"/>
      <c r="E26" s="74"/>
      <c r="F26" s="77"/>
      <c r="G26" s="92"/>
      <c r="H26" s="92"/>
      <c r="I26" s="92"/>
      <c r="J26" s="92"/>
      <c r="K26" s="92"/>
      <c r="L26" s="74"/>
      <c r="M26" s="77"/>
      <c r="N26" s="92"/>
      <c r="O26" s="74"/>
      <c r="P26" s="93">
        <f>D25-M25-N25-K25</f>
        <v>6.25</v>
      </c>
      <c r="Q26" s="74"/>
      <c r="R26" s="77"/>
      <c r="S26" s="78"/>
      <c r="T26" s="78"/>
      <c r="U26" s="79"/>
      <c r="V26" s="80"/>
      <c r="W26" s="94">
        <f>(P25-K25)*V25</f>
        <v>531.25</v>
      </c>
      <c r="X26" s="95"/>
      <c r="Y26" s="96"/>
      <c r="Z26" s="97"/>
      <c r="AA26" s="97"/>
      <c r="AB26" s="97"/>
      <c r="AC26" s="98"/>
      <c r="AD26" s="99"/>
      <c r="AE26" s="96"/>
      <c r="AF26" s="97"/>
      <c r="AG26" s="97"/>
      <c r="AH26" s="97"/>
      <c r="AI26" s="10"/>
      <c r="AJ26" s="100"/>
      <c r="AK26" s="101"/>
      <c r="AL26" s="102"/>
      <c r="AM26" s="102"/>
      <c r="AN26" s="102"/>
      <c r="AO26" s="95"/>
      <c r="AP26" s="103"/>
      <c r="AQ26" s="103"/>
      <c r="AR26" s="104"/>
      <c r="AS26" s="105"/>
      <c r="AT26" s="101"/>
      <c r="AU26" s="101"/>
      <c r="AV26" s="10"/>
      <c r="AW26" s="106">
        <f>((AC25+AC26)/W26)*100</f>
        <v>127.43529411764708</v>
      </c>
      <c r="AX26" s="102"/>
      <c r="AY26" s="102"/>
      <c r="AZ26" s="102"/>
      <c r="BA26" s="95"/>
      <c r="BB26" s="77"/>
      <c r="BC26" s="92"/>
      <c r="BD26" s="92"/>
    </row>
    <row r="27" spans="2:56" ht="15.75" thickBot="1"/>
    <row r="28" spans="2:56" ht="16.5" thickBot="1">
      <c r="B28" s="72">
        <v>41492</v>
      </c>
      <c r="C28" s="73" t="s">
        <v>61</v>
      </c>
      <c r="D28" s="14">
        <v>8</v>
      </c>
      <c r="E28" s="74"/>
      <c r="F28" s="75">
        <v>0</v>
      </c>
      <c r="G28" s="14">
        <v>3</v>
      </c>
      <c r="H28" s="14">
        <v>0</v>
      </c>
      <c r="I28" s="14">
        <v>0</v>
      </c>
      <c r="J28" s="14">
        <v>1</v>
      </c>
      <c r="K28" s="14">
        <f>SUM(F28:J28)</f>
        <v>4</v>
      </c>
      <c r="L28" s="74"/>
      <c r="M28" s="75">
        <v>0</v>
      </c>
      <c r="N28" s="14">
        <v>0</v>
      </c>
      <c r="O28" s="74"/>
      <c r="P28" s="76">
        <f>D28-(M28+N28)</f>
        <v>8</v>
      </c>
      <c r="Q28" s="74"/>
      <c r="R28" s="77" t="s">
        <v>78</v>
      </c>
      <c r="S28" s="78">
        <v>0.185</v>
      </c>
      <c r="T28" s="78">
        <v>0.185</v>
      </c>
      <c r="U28" s="79">
        <f>S28+T28</f>
        <v>0.37</v>
      </c>
      <c r="V28" s="80">
        <v>85</v>
      </c>
      <c r="W28" s="15">
        <f>P28*V28</f>
        <v>680</v>
      </c>
      <c r="X28" s="74"/>
      <c r="Y28" s="81">
        <v>484</v>
      </c>
      <c r="Z28" s="82">
        <v>484</v>
      </c>
      <c r="AA28" s="82">
        <v>0</v>
      </c>
      <c r="AB28" s="82">
        <v>0</v>
      </c>
      <c r="AC28" s="83">
        <v>484</v>
      </c>
      <c r="AD28" s="84"/>
      <c r="AE28" s="81">
        <v>3</v>
      </c>
      <c r="AF28" s="82">
        <v>0</v>
      </c>
      <c r="AG28" s="82">
        <v>0</v>
      </c>
      <c r="AH28" s="82">
        <v>3</v>
      </c>
      <c r="AI28" s="5"/>
      <c r="AJ28" s="11">
        <f>AC28*U28</f>
        <v>179.07999999999998</v>
      </c>
      <c r="AK28" s="85">
        <v>0.55500000000000005</v>
      </c>
      <c r="AL28" s="14">
        <v>7.26</v>
      </c>
      <c r="AM28" s="14">
        <v>0</v>
      </c>
      <c r="AN28" s="15">
        <f>AK28+AM28</f>
        <v>0.55500000000000005</v>
      </c>
      <c r="AO28" s="86" t="e">
        <f>#REF!</f>
        <v>#REF!</v>
      </c>
      <c r="AP28" s="87">
        <v>0</v>
      </c>
      <c r="AQ28" s="87">
        <v>10</v>
      </c>
      <c r="AR28" s="88">
        <f>100- ((AP28+AQ28)/(AC28*2))*100</f>
        <v>98.966942148760324</v>
      </c>
      <c r="AS28" s="89">
        <f>AU25</f>
        <v>175.88500000000005</v>
      </c>
      <c r="AT28" s="90">
        <f>AJ28+AK28+AL28+AM28</f>
        <v>186.89499999999998</v>
      </c>
      <c r="AU28" s="90">
        <f>AS28-AT28</f>
        <v>-11.009999999999934</v>
      </c>
      <c r="AV28" s="5"/>
      <c r="AW28" s="11">
        <f>(AC28/W28)*100</f>
        <v>71.17647058823529</v>
      </c>
      <c r="AX28" s="14" t="s">
        <v>63</v>
      </c>
      <c r="AY28" s="15">
        <f>(AK28/(AJ28+AK28))*100</f>
        <v>0.30895983522142123</v>
      </c>
      <c r="AZ28" s="14">
        <f>(AN28/AJ28)*100</f>
        <v>0.3099173553719009</v>
      </c>
      <c r="BA28" s="74"/>
      <c r="BB28" s="75" t="s">
        <v>64</v>
      </c>
      <c r="BC28" s="14" t="s">
        <v>64</v>
      </c>
      <c r="BD28" s="14" t="s">
        <v>64</v>
      </c>
    </row>
    <row r="29" spans="2:56" ht="15.75">
      <c r="B29" s="91" t="s">
        <v>71</v>
      </c>
      <c r="C29" s="92"/>
      <c r="D29" s="92"/>
      <c r="E29" s="74"/>
      <c r="F29" s="77"/>
      <c r="G29" s="92"/>
      <c r="H29" s="92"/>
      <c r="I29" s="92"/>
      <c r="J29" s="92"/>
      <c r="K29" s="92"/>
      <c r="L29" s="74"/>
      <c r="M29" s="77"/>
      <c r="N29" s="92"/>
      <c r="O29" s="74"/>
      <c r="P29" s="93">
        <f>D28-M28-N28-K28</f>
        <v>4</v>
      </c>
      <c r="Q29" s="74"/>
      <c r="R29" s="77"/>
      <c r="S29" s="78"/>
      <c r="T29" s="78"/>
      <c r="U29" s="79"/>
      <c r="V29" s="80"/>
      <c r="W29" s="94">
        <f>(P28-K28)*V28</f>
        <v>340</v>
      </c>
      <c r="X29" s="95"/>
      <c r="Y29" s="96"/>
      <c r="Z29" s="97"/>
      <c r="AA29" s="97"/>
      <c r="AB29" s="97"/>
      <c r="AC29" s="98"/>
      <c r="AD29" s="99"/>
      <c r="AE29" s="96"/>
      <c r="AF29" s="97"/>
      <c r="AG29" s="97"/>
      <c r="AH29" s="97"/>
      <c r="AI29" s="10"/>
      <c r="AJ29" s="100"/>
      <c r="AK29" s="101"/>
      <c r="AL29" s="102"/>
      <c r="AM29" s="102"/>
      <c r="AN29" s="102"/>
      <c r="AO29" s="95"/>
      <c r="AP29" s="103"/>
      <c r="AQ29" s="103"/>
      <c r="AR29" s="104"/>
      <c r="AS29" s="105"/>
      <c r="AT29" s="101"/>
      <c r="AU29" s="101"/>
      <c r="AV29" s="10"/>
      <c r="AW29" s="106">
        <f>((AC28+AC29)/W29)*100</f>
        <v>142.35294117647058</v>
      </c>
      <c r="AX29" s="102"/>
      <c r="AY29" s="102"/>
      <c r="AZ29" s="102"/>
      <c r="BA29" s="95"/>
      <c r="BB29" s="77"/>
      <c r="BC29" s="92"/>
      <c r="BD29" s="92"/>
    </row>
    <row r="30" spans="2:56" ht="15.75" thickBot="1"/>
    <row r="31" spans="2:56">
      <c r="B31" s="11" t="s">
        <v>3</v>
      </c>
      <c r="C31" s="12" t="s">
        <v>4</v>
      </c>
      <c r="D31" s="13" t="s">
        <v>4</v>
      </c>
      <c r="E31" s="3"/>
      <c r="F31" s="268" t="s">
        <v>5</v>
      </c>
      <c r="G31" s="269"/>
      <c r="H31" s="269"/>
      <c r="I31" s="269"/>
      <c r="J31" s="269"/>
      <c r="K31" s="270"/>
      <c r="L31" s="14"/>
      <c r="M31" s="271" t="s">
        <v>6</v>
      </c>
      <c r="N31" s="272"/>
      <c r="O31" s="14"/>
      <c r="P31" s="15" t="s">
        <v>7</v>
      </c>
      <c r="Q31" s="3"/>
      <c r="R31" s="15" t="s">
        <v>8</v>
      </c>
      <c r="S31" s="268" t="s">
        <v>9</v>
      </c>
      <c r="T31" s="269"/>
      <c r="U31" s="270"/>
      <c r="V31" s="15" t="s">
        <v>10</v>
      </c>
      <c r="W31" s="16" t="s">
        <v>11</v>
      </c>
      <c r="X31" s="3" t="s">
        <v>12</v>
      </c>
      <c r="Y31" s="273" t="s">
        <v>13</v>
      </c>
      <c r="Z31" s="274"/>
      <c r="AA31" s="274"/>
      <c r="AB31" s="274"/>
      <c r="AC31" s="17" t="s">
        <v>11</v>
      </c>
      <c r="AD31" s="18"/>
      <c r="AE31" s="275" t="s">
        <v>14</v>
      </c>
      <c r="AF31" s="276"/>
      <c r="AG31" s="276"/>
      <c r="AH31" s="19" t="s">
        <v>15</v>
      </c>
      <c r="AI31" s="3"/>
      <c r="AJ31" s="20" t="s">
        <v>16</v>
      </c>
      <c r="AK31" s="21"/>
      <c r="AL31" s="22"/>
      <c r="AM31" s="23"/>
      <c r="AN31" s="15" t="s">
        <v>17</v>
      </c>
      <c r="AO31" s="3"/>
      <c r="AP31" s="250" t="s">
        <v>18</v>
      </c>
      <c r="AQ31" s="251"/>
      <c r="AR31" s="252"/>
      <c r="AS31" s="250" t="s">
        <v>19</v>
      </c>
      <c r="AT31" s="251"/>
      <c r="AU31" s="252"/>
      <c r="AV31" s="3"/>
      <c r="AW31" s="24" t="s">
        <v>20</v>
      </c>
      <c r="AX31" s="16" t="s">
        <v>20</v>
      </c>
      <c r="AY31" s="15" t="s">
        <v>21</v>
      </c>
      <c r="AZ31" s="15" t="s">
        <v>21</v>
      </c>
      <c r="BA31" s="3"/>
      <c r="BB31" s="14" t="s">
        <v>20</v>
      </c>
      <c r="BC31" s="14" t="s">
        <v>12</v>
      </c>
      <c r="BD31" s="25" t="s">
        <v>12</v>
      </c>
    </row>
    <row r="32" spans="2:56" ht="15.75" thickBot="1">
      <c r="B32" s="26" t="s">
        <v>12</v>
      </c>
      <c r="C32" s="27" t="s">
        <v>12</v>
      </c>
      <c r="D32" s="28" t="s">
        <v>7</v>
      </c>
      <c r="E32" s="5"/>
      <c r="F32" s="29" t="s">
        <v>22</v>
      </c>
      <c r="G32" s="29" t="s">
        <v>23</v>
      </c>
      <c r="H32" s="29" t="s">
        <v>24</v>
      </c>
      <c r="I32" s="29" t="s">
        <v>25</v>
      </c>
      <c r="J32" s="29" t="s">
        <v>26</v>
      </c>
      <c r="K32" s="29" t="s">
        <v>17</v>
      </c>
      <c r="L32" s="30"/>
      <c r="M32" s="31" t="s">
        <v>7</v>
      </c>
      <c r="N32" s="32" t="s">
        <v>27</v>
      </c>
      <c r="O32" s="33"/>
      <c r="P32" s="27" t="s">
        <v>28</v>
      </c>
      <c r="Q32" s="5"/>
      <c r="R32" s="27" t="s">
        <v>29</v>
      </c>
      <c r="S32" s="34" t="s">
        <v>30</v>
      </c>
      <c r="T32" s="27" t="s">
        <v>31</v>
      </c>
      <c r="U32" s="27" t="s">
        <v>32</v>
      </c>
      <c r="V32" s="27" t="s">
        <v>33</v>
      </c>
      <c r="W32" s="35" t="s">
        <v>34</v>
      </c>
      <c r="X32" s="5" t="s">
        <v>12</v>
      </c>
      <c r="Y32" s="253" t="s">
        <v>35</v>
      </c>
      <c r="Z32" s="254"/>
      <c r="AA32" s="254"/>
      <c r="AB32" s="255"/>
      <c r="AC32" s="36" t="s">
        <v>17</v>
      </c>
      <c r="AD32" s="37"/>
      <c r="AE32" s="256" t="s">
        <v>36</v>
      </c>
      <c r="AF32" s="257"/>
      <c r="AG32" s="257"/>
      <c r="AH32" s="38" t="s">
        <v>37</v>
      </c>
      <c r="AI32" s="5"/>
      <c r="AJ32" s="39" t="s">
        <v>38</v>
      </c>
      <c r="AK32" s="40" t="s">
        <v>39</v>
      </c>
      <c r="AL32" s="39" t="s">
        <v>40</v>
      </c>
      <c r="AM32" s="39" t="s">
        <v>41</v>
      </c>
      <c r="AN32" s="27" t="s">
        <v>42</v>
      </c>
      <c r="AO32" s="10"/>
      <c r="AP32" s="41"/>
      <c r="AQ32" s="42"/>
      <c r="AR32" s="34"/>
      <c r="AS32" s="41" t="s">
        <v>43</v>
      </c>
      <c r="AT32" s="43" t="s">
        <v>81</v>
      </c>
      <c r="AU32" s="34"/>
      <c r="AV32" s="5"/>
      <c r="AW32" s="44" t="s">
        <v>11</v>
      </c>
      <c r="AX32" s="35" t="s">
        <v>11</v>
      </c>
      <c r="AY32" s="27" t="s">
        <v>44</v>
      </c>
      <c r="AZ32" s="27" t="s">
        <v>45</v>
      </c>
      <c r="BA32" s="5"/>
      <c r="BB32" s="30" t="s">
        <v>11</v>
      </c>
      <c r="BC32" s="30" t="s">
        <v>44</v>
      </c>
      <c r="BD32" s="45" t="s">
        <v>45</v>
      </c>
    </row>
    <row r="33" spans="2:56" ht="15" customHeight="1" thickBot="1">
      <c r="B33" s="46"/>
      <c r="C33" s="47"/>
      <c r="D33" s="48" t="s">
        <v>12</v>
      </c>
      <c r="E33" s="7"/>
      <c r="F33" s="49"/>
      <c r="G33" s="49"/>
      <c r="H33" s="49"/>
      <c r="I33" s="49" t="s">
        <v>46</v>
      </c>
      <c r="J33" s="49"/>
      <c r="K33" s="49"/>
      <c r="L33" s="50"/>
      <c r="M33" s="51" t="s">
        <v>47</v>
      </c>
      <c r="N33" s="49" t="s">
        <v>48</v>
      </c>
      <c r="O33" s="50"/>
      <c r="P33" s="47" t="s">
        <v>12</v>
      </c>
      <c r="Q33" s="7"/>
      <c r="R33" s="47"/>
      <c r="S33" s="52"/>
      <c r="T33" s="47"/>
      <c r="U33" s="47"/>
      <c r="V33" s="47" t="s">
        <v>49</v>
      </c>
      <c r="W33" s="53" t="s">
        <v>50</v>
      </c>
      <c r="X33" s="7"/>
      <c r="Y33" s="54" t="s">
        <v>30</v>
      </c>
      <c r="Z33" s="54" t="s">
        <v>31</v>
      </c>
      <c r="AA33" s="55" t="s">
        <v>51</v>
      </c>
      <c r="AB33" s="56" t="s">
        <v>52</v>
      </c>
      <c r="AC33" s="57"/>
      <c r="AD33" s="7"/>
      <c r="AE33" s="58" t="s">
        <v>30</v>
      </c>
      <c r="AF33" s="59" t="s">
        <v>31</v>
      </c>
      <c r="AG33" s="60" t="s">
        <v>52</v>
      </c>
      <c r="AH33" s="61" t="s">
        <v>52</v>
      </c>
      <c r="AI33" s="62"/>
      <c r="AJ33" s="47" t="s">
        <v>53</v>
      </c>
      <c r="AK33" s="63" t="s">
        <v>53</v>
      </c>
      <c r="AL33" s="47" t="s">
        <v>53</v>
      </c>
      <c r="AM33" s="47" t="s">
        <v>53</v>
      </c>
      <c r="AN33" s="47" t="s">
        <v>53</v>
      </c>
      <c r="AO33" s="7"/>
      <c r="AP33" s="64" t="s">
        <v>54</v>
      </c>
      <c r="AQ33" s="65" t="s">
        <v>55</v>
      </c>
      <c r="AR33" s="66" t="s">
        <v>56</v>
      </c>
      <c r="AS33" s="67" t="s">
        <v>57</v>
      </c>
      <c r="AT33" s="65" t="s">
        <v>58</v>
      </c>
      <c r="AU33" s="66" t="s">
        <v>59</v>
      </c>
      <c r="AV33" s="7"/>
      <c r="AW33" s="68" t="s">
        <v>21</v>
      </c>
      <c r="AX33" s="53" t="s">
        <v>21</v>
      </c>
      <c r="AY33" s="47"/>
      <c r="AZ33" s="47"/>
      <c r="BA33" s="7"/>
      <c r="BB33" s="69">
        <v>1</v>
      </c>
      <c r="BC33" s="70">
        <v>0</v>
      </c>
      <c r="BD33" s="71" t="s">
        <v>60</v>
      </c>
    </row>
    <row r="34" spans="2:56" ht="16.5" thickBot="1">
      <c r="B34" s="72">
        <v>41501</v>
      </c>
      <c r="C34" s="73" t="s">
        <v>61</v>
      </c>
      <c r="D34" s="14">
        <v>8</v>
      </c>
      <c r="E34" s="74"/>
      <c r="F34" s="75">
        <v>0</v>
      </c>
      <c r="G34" s="14">
        <v>0</v>
      </c>
      <c r="H34" s="14">
        <v>0</v>
      </c>
      <c r="I34" s="14">
        <v>0</v>
      </c>
      <c r="J34" s="14">
        <v>0</v>
      </c>
      <c r="K34" s="14">
        <f>SUM(F34:J34)</f>
        <v>0</v>
      </c>
      <c r="L34" s="74"/>
      <c r="M34" s="75">
        <v>0</v>
      </c>
      <c r="N34" s="14">
        <v>0</v>
      </c>
      <c r="O34" s="74"/>
      <c r="P34" s="76">
        <f>D34-(M34+N34)</f>
        <v>8</v>
      </c>
      <c r="Q34" s="74"/>
      <c r="R34" s="77" t="s">
        <v>80</v>
      </c>
      <c r="S34" s="78">
        <v>0.123</v>
      </c>
      <c r="T34" s="78">
        <v>0.12</v>
      </c>
      <c r="U34" s="79">
        <f>S34+T34</f>
        <v>0.24299999999999999</v>
      </c>
      <c r="V34" s="80">
        <v>80</v>
      </c>
      <c r="W34" s="15">
        <f>P34*V34</f>
        <v>640</v>
      </c>
      <c r="X34" s="74"/>
      <c r="Y34" s="81">
        <v>618</v>
      </c>
      <c r="Z34" s="82">
        <v>618</v>
      </c>
      <c r="AA34" s="82">
        <v>0</v>
      </c>
      <c r="AB34" s="82">
        <v>0</v>
      </c>
      <c r="AC34" s="83">
        <v>618</v>
      </c>
      <c r="AD34" s="84"/>
      <c r="AE34" s="81">
        <v>33</v>
      </c>
      <c r="AF34" s="82">
        <v>33</v>
      </c>
      <c r="AG34" s="82">
        <v>0</v>
      </c>
      <c r="AH34" s="82">
        <v>33</v>
      </c>
      <c r="AI34" s="5"/>
      <c r="AJ34" s="11">
        <f>AC34*U34</f>
        <v>150.17400000000001</v>
      </c>
      <c r="AK34" s="85">
        <v>8</v>
      </c>
      <c r="AL34" s="14">
        <v>7</v>
      </c>
      <c r="AM34" s="14">
        <v>0.5</v>
      </c>
      <c r="AN34" s="15">
        <f>AK34+AM34</f>
        <v>8.5</v>
      </c>
      <c r="AO34" s="86" t="e">
        <f>#REF!</f>
        <v>#REF!</v>
      </c>
      <c r="AP34" s="87">
        <v>0</v>
      </c>
      <c r="AQ34" s="87">
        <v>10</v>
      </c>
      <c r="AR34" s="88">
        <f>100- ((AP34+AQ34)/(AC34*2))*100</f>
        <v>99.190938511326863</v>
      </c>
      <c r="AS34" s="89">
        <v>680</v>
      </c>
      <c r="AT34" s="90">
        <f>AJ34+AK34+AL34+AM34</f>
        <v>165.67400000000001</v>
      </c>
      <c r="AU34" s="90">
        <f>AS34-AT34</f>
        <v>514.32600000000002</v>
      </c>
      <c r="AV34" s="5"/>
      <c r="AW34" s="11">
        <f>(AC34/W34)*100</f>
        <v>96.5625</v>
      </c>
      <c r="AX34" s="14" t="s">
        <v>63</v>
      </c>
      <c r="AY34" s="15">
        <f>(AK34/(AJ34+AK34))*100</f>
        <v>5.0577212436936536</v>
      </c>
      <c r="AZ34" s="14">
        <f>(AN34/AJ34)*100</f>
        <v>5.6601009495651704</v>
      </c>
      <c r="BA34" s="74"/>
      <c r="BB34" s="75" t="s">
        <v>64</v>
      </c>
      <c r="BC34" s="14" t="s">
        <v>64</v>
      </c>
      <c r="BD34" s="14" t="s">
        <v>64</v>
      </c>
    </row>
    <row r="35" spans="2:56" ht="15.75">
      <c r="B35" s="91" t="s">
        <v>66</v>
      </c>
      <c r="C35" s="92"/>
      <c r="D35" s="92"/>
      <c r="E35" s="74"/>
      <c r="F35" s="77"/>
      <c r="G35" s="92"/>
      <c r="H35" s="92"/>
      <c r="I35" s="92"/>
      <c r="J35" s="92"/>
      <c r="K35" s="92"/>
      <c r="L35" s="74"/>
      <c r="M35" s="77"/>
      <c r="N35" s="92"/>
      <c r="O35" s="74"/>
      <c r="P35" s="93">
        <f>D34-M34-N34-K34</f>
        <v>8</v>
      </c>
      <c r="Q35" s="74"/>
      <c r="R35" s="77"/>
      <c r="S35" s="78"/>
      <c r="T35" s="78"/>
      <c r="U35" s="79"/>
      <c r="V35" s="80"/>
      <c r="W35" s="94">
        <f>(P34-K34)*V34</f>
        <v>640</v>
      </c>
      <c r="X35" s="95"/>
      <c r="Y35" s="96"/>
      <c r="Z35" s="97"/>
      <c r="AA35" s="97"/>
      <c r="AB35" s="97"/>
      <c r="AC35" s="98"/>
      <c r="AD35" s="99"/>
      <c r="AE35" s="96"/>
      <c r="AF35" s="97"/>
      <c r="AG35" s="97"/>
      <c r="AH35" s="97"/>
      <c r="AI35" s="10"/>
      <c r="AJ35" s="100"/>
      <c r="AK35" s="101"/>
      <c r="AL35" s="102"/>
      <c r="AM35" s="102"/>
      <c r="AN35" s="102"/>
      <c r="AO35" s="95"/>
      <c r="AP35" s="103"/>
      <c r="AQ35" s="103"/>
      <c r="AR35" s="104"/>
      <c r="AS35" s="105"/>
      <c r="AT35" s="101"/>
      <c r="AU35" s="101"/>
      <c r="AV35" s="10"/>
      <c r="AW35" s="106">
        <f>((AC34+AC35)/W35)*100</f>
        <v>96.5625</v>
      </c>
      <c r="AX35" s="102"/>
      <c r="AY35" s="102"/>
      <c r="AZ35" s="102"/>
      <c r="BA35" s="95"/>
      <c r="BB35" s="77"/>
      <c r="BC35" s="92"/>
      <c r="BD35" s="92"/>
    </row>
    <row r="36" spans="2:56" ht="15.75" thickBot="1"/>
    <row r="37" spans="2:56" ht="16.5" thickBot="1">
      <c r="B37" s="72">
        <v>41502</v>
      </c>
      <c r="C37" s="73" t="s">
        <v>61</v>
      </c>
      <c r="D37" s="14">
        <v>8</v>
      </c>
      <c r="E37" s="74"/>
      <c r="F37" s="75">
        <v>0</v>
      </c>
      <c r="G37" s="14">
        <v>0</v>
      </c>
      <c r="H37" s="14">
        <v>0</v>
      </c>
      <c r="I37" s="14">
        <v>0</v>
      </c>
      <c r="J37" s="14">
        <v>0</v>
      </c>
      <c r="K37" s="14">
        <f>SUM(F37:J37)</f>
        <v>0</v>
      </c>
      <c r="L37" s="74"/>
      <c r="M37" s="75">
        <v>0</v>
      </c>
      <c r="N37" s="14">
        <v>0</v>
      </c>
      <c r="O37" s="74"/>
      <c r="P37" s="76">
        <f>D37-(M37+N37)</f>
        <v>8</v>
      </c>
      <c r="Q37" s="74"/>
      <c r="R37" s="77" t="s">
        <v>80</v>
      </c>
      <c r="S37" s="78">
        <v>0.123</v>
      </c>
      <c r="T37" s="78">
        <v>0.12</v>
      </c>
      <c r="U37" s="79">
        <f>S37+T37</f>
        <v>0.24299999999999999</v>
      </c>
      <c r="V37" s="80">
        <v>80</v>
      </c>
      <c r="W37" s="15">
        <f>P37*V37</f>
        <v>640</v>
      </c>
      <c r="X37" s="74"/>
      <c r="Y37" s="81">
        <v>638</v>
      </c>
      <c r="Z37" s="82">
        <v>638</v>
      </c>
      <c r="AA37" s="82">
        <v>0</v>
      </c>
      <c r="AB37" s="82">
        <v>0</v>
      </c>
      <c r="AC37" s="83">
        <v>638</v>
      </c>
      <c r="AD37" s="84"/>
      <c r="AE37" s="81">
        <v>25</v>
      </c>
      <c r="AF37" s="82">
        <v>25</v>
      </c>
      <c r="AG37" s="82">
        <v>0</v>
      </c>
      <c r="AH37" s="82">
        <v>25</v>
      </c>
      <c r="AI37" s="5"/>
      <c r="AJ37" s="11">
        <f>AC37*U37</f>
        <v>155.03399999999999</v>
      </c>
      <c r="AK37" s="85">
        <v>6</v>
      </c>
      <c r="AL37" s="14">
        <v>8</v>
      </c>
      <c r="AM37" s="14">
        <v>0.2</v>
      </c>
      <c r="AN37" s="15">
        <f>AK37+AM37</f>
        <v>6.2</v>
      </c>
      <c r="AO37" s="86" t="e">
        <f>#REF!</f>
        <v>#REF!</v>
      </c>
      <c r="AP37" s="87">
        <v>0</v>
      </c>
      <c r="AQ37" s="87">
        <v>10</v>
      </c>
      <c r="AR37" s="88">
        <f>100- ((AP37+AQ37)/(AC37*2))*100</f>
        <v>99.21630094043887</v>
      </c>
      <c r="AS37" s="89">
        <v>680</v>
      </c>
      <c r="AT37" s="90">
        <f>AJ37+AK37+AL37+AM37</f>
        <v>169.23399999999998</v>
      </c>
      <c r="AU37" s="90">
        <f>AS37-AT37</f>
        <v>510.76600000000002</v>
      </c>
      <c r="AV37" s="5"/>
      <c r="AW37" s="11">
        <f>(AC37/W37)*100</f>
        <v>99.6875</v>
      </c>
      <c r="AX37" s="14" t="s">
        <v>63</v>
      </c>
      <c r="AY37" s="15">
        <f>(AK37/(AJ37+AK37))*100</f>
        <v>3.7259212340251127</v>
      </c>
      <c r="AZ37" s="14">
        <f>(AN37/AJ37)*100</f>
        <v>3.9991227730691339</v>
      </c>
      <c r="BA37" s="74"/>
      <c r="BB37" s="75" t="s">
        <v>64</v>
      </c>
      <c r="BC37" s="14" t="s">
        <v>64</v>
      </c>
      <c r="BD37" s="14" t="s">
        <v>64</v>
      </c>
    </row>
    <row r="38" spans="2:56" ht="15.75">
      <c r="B38" s="91" t="s">
        <v>66</v>
      </c>
      <c r="C38" s="92"/>
      <c r="D38" s="92"/>
      <c r="E38" s="74"/>
      <c r="F38" s="77"/>
      <c r="G38" s="92"/>
      <c r="H38" s="92"/>
      <c r="I38" s="92"/>
      <c r="J38" s="92"/>
      <c r="K38" s="92"/>
      <c r="L38" s="74"/>
      <c r="M38" s="77"/>
      <c r="N38" s="92"/>
      <c r="O38" s="74"/>
      <c r="P38" s="93">
        <f>D37-M37-N37-K37</f>
        <v>8</v>
      </c>
      <c r="Q38" s="74"/>
      <c r="R38" s="77"/>
      <c r="S38" s="78"/>
      <c r="T38" s="78"/>
      <c r="U38" s="79"/>
      <c r="V38" s="80"/>
      <c r="W38" s="94">
        <f>(P37-K37)*V37</f>
        <v>640</v>
      </c>
      <c r="X38" s="95"/>
      <c r="Y38" s="96"/>
      <c r="Z38" s="97"/>
      <c r="AA38" s="97"/>
      <c r="AB38" s="97"/>
      <c r="AC38" s="98"/>
      <c r="AD38" s="99"/>
      <c r="AE38" s="96"/>
      <c r="AF38" s="97"/>
      <c r="AG38" s="97"/>
      <c r="AH38" s="97"/>
      <c r="AI38" s="10"/>
      <c r="AJ38" s="100"/>
      <c r="AK38" s="101"/>
      <c r="AL38" s="102"/>
      <c r="AM38" s="102"/>
      <c r="AN38" s="102"/>
      <c r="AO38" s="95"/>
      <c r="AP38" s="103"/>
      <c r="AQ38" s="103"/>
      <c r="AR38" s="104"/>
      <c r="AS38" s="105"/>
      <c r="AT38" s="101"/>
      <c r="AU38" s="101"/>
      <c r="AV38" s="10"/>
      <c r="AW38" s="106">
        <f>((AC37+AC38)/W38)*100</f>
        <v>99.6875</v>
      </c>
      <c r="AX38" s="102"/>
      <c r="AY38" s="102"/>
      <c r="AZ38" s="102"/>
      <c r="BA38" s="95"/>
      <c r="BB38" s="77"/>
      <c r="BC38" s="92"/>
      <c r="BD38" s="92"/>
    </row>
    <row r="39" spans="2:56" ht="15.75" thickBot="1"/>
    <row r="40" spans="2:56">
      <c r="B40" s="11" t="s">
        <v>3</v>
      </c>
      <c r="C40" s="12" t="s">
        <v>4</v>
      </c>
      <c r="D40" s="13" t="s">
        <v>4</v>
      </c>
      <c r="E40" s="3"/>
      <c r="F40" s="268" t="s">
        <v>5</v>
      </c>
      <c r="G40" s="269"/>
      <c r="H40" s="269"/>
      <c r="I40" s="269"/>
      <c r="J40" s="269"/>
      <c r="K40" s="270"/>
      <c r="L40" s="14"/>
      <c r="M40" s="271" t="s">
        <v>6</v>
      </c>
      <c r="N40" s="272"/>
      <c r="O40" s="14"/>
      <c r="P40" s="15" t="s">
        <v>7</v>
      </c>
      <c r="Q40" s="3"/>
      <c r="R40" s="15" t="s">
        <v>8</v>
      </c>
      <c r="S40" s="268" t="s">
        <v>9</v>
      </c>
      <c r="T40" s="269"/>
      <c r="U40" s="270"/>
      <c r="V40" s="15" t="s">
        <v>10</v>
      </c>
      <c r="W40" s="16" t="s">
        <v>11</v>
      </c>
      <c r="X40" s="3" t="s">
        <v>12</v>
      </c>
      <c r="Y40" s="273" t="s">
        <v>13</v>
      </c>
      <c r="Z40" s="274"/>
      <c r="AA40" s="274"/>
      <c r="AB40" s="274"/>
      <c r="AC40" s="17" t="s">
        <v>11</v>
      </c>
      <c r="AD40" s="18"/>
      <c r="AE40" s="275" t="s">
        <v>14</v>
      </c>
      <c r="AF40" s="276"/>
      <c r="AG40" s="276"/>
      <c r="AH40" s="19" t="s">
        <v>15</v>
      </c>
      <c r="AI40" s="3"/>
      <c r="AJ40" s="20" t="s">
        <v>16</v>
      </c>
      <c r="AK40" s="21"/>
      <c r="AL40" s="22"/>
      <c r="AM40" s="23"/>
      <c r="AN40" s="15" t="s">
        <v>17</v>
      </c>
      <c r="AO40" s="3"/>
      <c r="AP40" s="250" t="s">
        <v>18</v>
      </c>
      <c r="AQ40" s="251"/>
      <c r="AR40" s="252"/>
      <c r="AS40" s="250" t="s">
        <v>19</v>
      </c>
      <c r="AT40" s="251"/>
      <c r="AU40" s="252"/>
      <c r="AV40" s="3"/>
      <c r="AW40" s="24" t="s">
        <v>20</v>
      </c>
      <c r="AX40" s="16" t="s">
        <v>20</v>
      </c>
      <c r="AY40" s="15" t="s">
        <v>21</v>
      </c>
      <c r="AZ40" s="15" t="s">
        <v>21</v>
      </c>
      <c r="BA40" s="3"/>
      <c r="BB40" s="14" t="s">
        <v>20</v>
      </c>
      <c r="BC40" s="14" t="s">
        <v>12</v>
      </c>
      <c r="BD40" s="25" t="s">
        <v>12</v>
      </c>
    </row>
    <row r="41" spans="2:56" ht="15.75" thickBot="1">
      <c r="B41" s="26" t="s">
        <v>12</v>
      </c>
      <c r="C41" s="27" t="s">
        <v>12</v>
      </c>
      <c r="D41" s="28" t="s">
        <v>7</v>
      </c>
      <c r="E41" s="5"/>
      <c r="F41" s="29" t="s">
        <v>22</v>
      </c>
      <c r="G41" s="29" t="s">
        <v>23</v>
      </c>
      <c r="H41" s="29" t="s">
        <v>24</v>
      </c>
      <c r="I41" s="29" t="s">
        <v>25</v>
      </c>
      <c r="J41" s="29" t="s">
        <v>26</v>
      </c>
      <c r="K41" s="29" t="s">
        <v>17</v>
      </c>
      <c r="L41" s="30"/>
      <c r="M41" s="31" t="s">
        <v>7</v>
      </c>
      <c r="N41" s="32" t="s">
        <v>27</v>
      </c>
      <c r="O41" s="33"/>
      <c r="P41" s="27" t="s">
        <v>28</v>
      </c>
      <c r="Q41" s="5"/>
      <c r="R41" s="27" t="s">
        <v>29</v>
      </c>
      <c r="S41" s="34" t="s">
        <v>30</v>
      </c>
      <c r="T41" s="27" t="s">
        <v>31</v>
      </c>
      <c r="U41" s="27" t="s">
        <v>32</v>
      </c>
      <c r="V41" s="27" t="s">
        <v>33</v>
      </c>
      <c r="W41" s="35" t="s">
        <v>34</v>
      </c>
      <c r="X41" s="5" t="s">
        <v>12</v>
      </c>
      <c r="Y41" s="253" t="s">
        <v>35</v>
      </c>
      <c r="Z41" s="254"/>
      <c r="AA41" s="254"/>
      <c r="AB41" s="255"/>
      <c r="AC41" s="36" t="s">
        <v>17</v>
      </c>
      <c r="AD41" s="37"/>
      <c r="AE41" s="256" t="s">
        <v>36</v>
      </c>
      <c r="AF41" s="257"/>
      <c r="AG41" s="257"/>
      <c r="AH41" s="38" t="s">
        <v>37</v>
      </c>
      <c r="AI41" s="5"/>
      <c r="AJ41" s="39" t="s">
        <v>38</v>
      </c>
      <c r="AK41" s="40" t="s">
        <v>39</v>
      </c>
      <c r="AL41" s="39" t="s">
        <v>40</v>
      </c>
      <c r="AM41" s="39" t="s">
        <v>41</v>
      </c>
      <c r="AN41" s="27" t="s">
        <v>42</v>
      </c>
      <c r="AO41" s="10"/>
      <c r="AP41" s="41"/>
      <c r="AQ41" s="42"/>
      <c r="AR41" s="34"/>
      <c r="AS41" s="41" t="s">
        <v>43</v>
      </c>
      <c r="AT41" s="43" t="s">
        <v>83</v>
      </c>
      <c r="AU41" s="34"/>
      <c r="AV41" s="5"/>
      <c r="AW41" s="44" t="s">
        <v>11</v>
      </c>
      <c r="AX41" s="35" t="s">
        <v>11</v>
      </c>
      <c r="AY41" s="27" t="s">
        <v>44</v>
      </c>
      <c r="AZ41" s="27" t="s">
        <v>45</v>
      </c>
      <c r="BA41" s="5"/>
      <c r="BB41" s="30" t="s">
        <v>11</v>
      </c>
      <c r="BC41" s="30" t="s">
        <v>44</v>
      </c>
      <c r="BD41" s="45" t="s">
        <v>45</v>
      </c>
    </row>
    <row r="42" spans="2:56" ht="15" customHeight="1" thickBot="1">
      <c r="B42" s="46"/>
      <c r="C42" s="47"/>
      <c r="D42" s="48" t="s">
        <v>12</v>
      </c>
      <c r="E42" s="7"/>
      <c r="F42" s="49"/>
      <c r="G42" s="49"/>
      <c r="H42" s="49"/>
      <c r="I42" s="49" t="s">
        <v>46</v>
      </c>
      <c r="J42" s="49"/>
      <c r="K42" s="49"/>
      <c r="L42" s="50"/>
      <c r="M42" s="51" t="s">
        <v>47</v>
      </c>
      <c r="N42" s="49" t="s">
        <v>48</v>
      </c>
      <c r="O42" s="50"/>
      <c r="P42" s="47" t="s">
        <v>12</v>
      </c>
      <c r="Q42" s="7"/>
      <c r="R42" s="47"/>
      <c r="S42" s="52"/>
      <c r="T42" s="47"/>
      <c r="U42" s="47"/>
      <c r="V42" s="47" t="s">
        <v>49</v>
      </c>
      <c r="W42" s="53" t="s">
        <v>50</v>
      </c>
      <c r="X42" s="7"/>
      <c r="Y42" s="54" t="s">
        <v>30</v>
      </c>
      <c r="Z42" s="54" t="s">
        <v>31</v>
      </c>
      <c r="AA42" s="55" t="s">
        <v>51</v>
      </c>
      <c r="AB42" s="56" t="s">
        <v>52</v>
      </c>
      <c r="AC42" s="57"/>
      <c r="AD42" s="7"/>
      <c r="AE42" s="58" t="s">
        <v>30</v>
      </c>
      <c r="AF42" s="59" t="s">
        <v>31</v>
      </c>
      <c r="AG42" s="60" t="s">
        <v>52</v>
      </c>
      <c r="AH42" s="61" t="s">
        <v>52</v>
      </c>
      <c r="AI42" s="62"/>
      <c r="AJ42" s="47" t="s">
        <v>53</v>
      </c>
      <c r="AK42" s="63" t="s">
        <v>53</v>
      </c>
      <c r="AL42" s="47" t="s">
        <v>53</v>
      </c>
      <c r="AM42" s="47" t="s">
        <v>53</v>
      </c>
      <c r="AN42" s="47" t="s">
        <v>53</v>
      </c>
      <c r="AO42" s="7"/>
      <c r="AP42" s="64" t="s">
        <v>54</v>
      </c>
      <c r="AQ42" s="65" t="s">
        <v>55</v>
      </c>
      <c r="AR42" s="66" t="s">
        <v>56</v>
      </c>
      <c r="AS42" s="67" t="s">
        <v>57</v>
      </c>
      <c r="AT42" s="65" t="s">
        <v>58</v>
      </c>
      <c r="AU42" s="66" t="s">
        <v>59</v>
      </c>
      <c r="AV42" s="7"/>
      <c r="AW42" s="68" t="s">
        <v>21</v>
      </c>
      <c r="AX42" s="53" t="s">
        <v>21</v>
      </c>
      <c r="AY42" s="47"/>
      <c r="AZ42" s="47"/>
      <c r="BA42" s="7"/>
      <c r="BB42" s="69">
        <v>1</v>
      </c>
      <c r="BC42" s="70">
        <v>0</v>
      </c>
      <c r="BD42" s="71" t="s">
        <v>60</v>
      </c>
    </row>
    <row r="43" spans="2:56" ht="16.5" thickBot="1">
      <c r="B43" s="72">
        <v>41513</v>
      </c>
      <c r="C43" s="73" t="s">
        <v>61</v>
      </c>
      <c r="D43" s="14">
        <v>2</v>
      </c>
      <c r="E43" s="74"/>
      <c r="F43" s="75">
        <v>0</v>
      </c>
      <c r="G43" s="14">
        <v>0</v>
      </c>
      <c r="H43" s="14">
        <v>0</v>
      </c>
      <c r="I43" s="14">
        <v>0</v>
      </c>
      <c r="J43" s="14">
        <v>0</v>
      </c>
      <c r="K43" s="14">
        <f>SUM(F43:J43)</f>
        <v>0</v>
      </c>
      <c r="L43" s="74"/>
      <c r="M43" s="75">
        <v>0</v>
      </c>
      <c r="N43" s="14">
        <v>0</v>
      </c>
      <c r="O43" s="74"/>
      <c r="P43" s="76">
        <f>D43-(M43+N43)</f>
        <v>2</v>
      </c>
      <c r="Q43" s="74"/>
      <c r="R43" s="77" t="s">
        <v>82</v>
      </c>
      <c r="S43" s="78">
        <v>0.126</v>
      </c>
      <c r="T43" s="78">
        <v>0.126</v>
      </c>
      <c r="U43" s="79">
        <f>S43+T43</f>
        <v>0.252</v>
      </c>
      <c r="V43" s="80">
        <v>80</v>
      </c>
      <c r="W43" s="15">
        <f>P43*V43</f>
        <v>160</v>
      </c>
      <c r="X43" s="74"/>
      <c r="Y43" s="81">
        <v>80</v>
      </c>
      <c r="Z43" s="82">
        <v>80</v>
      </c>
      <c r="AA43" s="82">
        <v>0</v>
      </c>
      <c r="AB43" s="82">
        <v>0</v>
      </c>
      <c r="AC43" s="83">
        <v>80</v>
      </c>
      <c r="AD43" s="84"/>
      <c r="AE43" s="81">
        <v>78</v>
      </c>
      <c r="AF43" s="82">
        <v>78</v>
      </c>
      <c r="AG43" s="82">
        <v>0</v>
      </c>
      <c r="AH43" s="82">
        <v>78</v>
      </c>
      <c r="AI43" s="5"/>
      <c r="AJ43" s="11">
        <f>AC43*U43</f>
        <v>20.16</v>
      </c>
      <c r="AK43" s="85">
        <v>20.47</v>
      </c>
      <c r="AL43" s="14">
        <v>1.2</v>
      </c>
      <c r="AM43" s="14">
        <v>0.2</v>
      </c>
      <c r="AN43" s="15">
        <f>AK43+AM43</f>
        <v>20.669999999999998</v>
      </c>
      <c r="AO43" s="86" t="e">
        <f>#REF!</f>
        <v>#REF!</v>
      </c>
      <c r="AP43" s="87">
        <v>0</v>
      </c>
      <c r="AQ43" s="87">
        <v>10</v>
      </c>
      <c r="AR43" s="88">
        <f>100- ((AP43+AQ43)/(AC43*2))*100</f>
        <v>93.75</v>
      </c>
      <c r="AS43" s="89">
        <v>680</v>
      </c>
      <c r="AT43" s="90">
        <f>AJ43+AK43+AL43+AM43</f>
        <v>42.03</v>
      </c>
      <c r="AU43" s="90">
        <f>AS43-AT43</f>
        <v>637.97</v>
      </c>
      <c r="AV43" s="5"/>
      <c r="AW43" s="11">
        <f>(AC43/W43)*100</f>
        <v>50</v>
      </c>
      <c r="AX43" s="14" t="s">
        <v>63</v>
      </c>
      <c r="AY43" s="15">
        <f>(AK43/(AJ43+AK43))*100</f>
        <v>50.381491508737383</v>
      </c>
      <c r="AZ43" s="14">
        <f>(AN43/AJ43)*100</f>
        <v>102.52976190476188</v>
      </c>
      <c r="BA43" s="74"/>
      <c r="BB43" s="75" t="s">
        <v>64</v>
      </c>
      <c r="BC43" s="14" t="s">
        <v>64</v>
      </c>
      <c r="BD43" s="14" t="s">
        <v>64</v>
      </c>
    </row>
    <row r="44" spans="2:56" ht="15.75">
      <c r="B44" s="91" t="s">
        <v>65</v>
      </c>
      <c r="C44" s="92"/>
      <c r="D44" s="92"/>
      <c r="E44" s="74"/>
      <c r="F44" s="77"/>
      <c r="G44" s="92"/>
      <c r="H44" s="92"/>
      <c r="I44" s="92"/>
      <c r="J44" s="92"/>
      <c r="K44" s="92"/>
      <c r="L44" s="74"/>
      <c r="M44" s="77"/>
      <c r="N44" s="92"/>
      <c r="O44" s="74"/>
      <c r="P44" s="93">
        <f>D43-M43-N43-K43</f>
        <v>2</v>
      </c>
      <c r="Q44" s="74"/>
      <c r="R44" s="77"/>
      <c r="S44" s="78"/>
      <c r="T44" s="78"/>
      <c r="U44" s="79"/>
      <c r="V44" s="80"/>
      <c r="W44" s="94">
        <f>(P43-K43)*V43</f>
        <v>160</v>
      </c>
      <c r="X44" s="95"/>
      <c r="Y44" s="96"/>
      <c r="Z44" s="97"/>
      <c r="AA44" s="97"/>
      <c r="AB44" s="97"/>
      <c r="AC44" s="98"/>
      <c r="AD44" s="99"/>
      <c r="AE44" s="96"/>
      <c r="AF44" s="97"/>
      <c r="AG44" s="97"/>
      <c r="AH44" s="97"/>
      <c r="AI44" s="10"/>
      <c r="AJ44" s="100"/>
      <c r="AK44" s="101"/>
      <c r="AL44" s="102"/>
      <c r="AM44" s="102"/>
      <c r="AN44" s="102"/>
      <c r="AO44" s="95"/>
      <c r="AP44" s="103"/>
      <c r="AQ44" s="103"/>
      <c r="AR44" s="104"/>
      <c r="AS44" s="105"/>
      <c r="AT44" s="101"/>
      <c r="AU44" s="101"/>
      <c r="AV44" s="10"/>
      <c r="AW44" s="106">
        <f>((AC43+AC44)/W44)*100</f>
        <v>50</v>
      </c>
      <c r="AX44" s="102"/>
      <c r="AY44" s="102"/>
      <c r="AZ44" s="102"/>
      <c r="BA44" s="95"/>
      <c r="BB44" s="77"/>
      <c r="BC44" s="92"/>
      <c r="BD44" s="92"/>
    </row>
    <row r="45" spans="2:56" ht="15.75" thickBot="1"/>
    <row r="46" spans="2:56" ht="16.5" thickBot="1">
      <c r="B46" s="72">
        <v>41514</v>
      </c>
      <c r="C46" s="73" t="s">
        <v>61</v>
      </c>
      <c r="D46" s="14">
        <v>10</v>
      </c>
      <c r="E46" s="74"/>
      <c r="F46" s="75">
        <v>2</v>
      </c>
      <c r="G46" s="14">
        <v>0</v>
      </c>
      <c r="H46" s="14">
        <v>0</v>
      </c>
      <c r="I46" s="14">
        <v>0</v>
      </c>
      <c r="J46" s="14">
        <v>0</v>
      </c>
      <c r="K46" s="14">
        <f>SUM(F46:J46)</f>
        <v>2</v>
      </c>
      <c r="L46" s="74"/>
      <c r="M46" s="75">
        <v>0</v>
      </c>
      <c r="N46" s="14">
        <v>0</v>
      </c>
      <c r="O46" s="74"/>
      <c r="P46" s="76">
        <f>D46-(M46+N46)</f>
        <v>10</v>
      </c>
      <c r="Q46" s="74"/>
      <c r="R46" s="77" t="s">
        <v>82</v>
      </c>
      <c r="S46" s="78">
        <v>0.126</v>
      </c>
      <c r="T46" s="78">
        <v>0.126</v>
      </c>
      <c r="U46" s="79">
        <f>S46+T46</f>
        <v>0.252</v>
      </c>
      <c r="V46" s="80">
        <v>80</v>
      </c>
      <c r="W46" s="15">
        <f>P46*V46</f>
        <v>800</v>
      </c>
      <c r="X46" s="74"/>
      <c r="Y46" s="81">
        <v>672</v>
      </c>
      <c r="Z46" s="82">
        <v>672</v>
      </c>
      <c r="AA46" s="82">
        <v>0</v>
      </c>
      <c r="AB46" s="82">
        <v>0</v>
      </c>
      <c r="AC46" s="83">
        <v>672</v>
      </c>
      <c r="AD46" s="84"/>
      <c r="AE46" s="81">
        <v>15</v>
      </c>
      <c r="AF46" s="82">
        <v>15</v>
      </c>
      <c r="AG46" s="82">
        <v>0</v>
      </c>
      <c r="AH46" s="82">
        <v>15</v>
      </c>
      <c r="AI46" s="5"/>
      <c r="AJ46" s="11">
        <f>AC46*U46</f>
        <v>169.34399999999999</v>
      </c>
      <c r="AK46" s="85">
        <v>4</v>
      </c>
      <c r="AL46" s="14">
        <v>8.83</v>
      </c>
      <c r="AM46" s="14">
        <v>0.2</v>
      </c>
      <c r="AN46" s="15">
        <f>AK46+AM46</f>
        <v>4.2</v>
      </c>
      <c r="AO46" s="86" t="e">
        <f>#REF!</f>
        <v>#REF!</v>
      </c>
      <c r="AP46" s="87">
        <v>0</v>
      </c>
      <c r="AQ46" s="87">
        <v>10</v>
      </c>
      <c r="AR46" s="88">
        <f>100- ((AP46+AQ46)/(AC46*2))*100</f>
        <v>99.25595238095238</v>
      </c>
      <c r="AS46" s="89">
        <f>AU43</f>
        <v>637.97</v>
      </c>
      <c r="AT46" s="90">
        <f>AJ46+AK46+AL46+AM46</f>
        <v>182.374</v>
      </c>
      <c r="AU46" s="90">
        <f>AS46-AT46</f>
        <v>455.596</v>
      </c>
      <c r="AV46" s="5"/>
      <c r="AW46" s="11">
        <f>(AC46/W46)*100</f>
        <v>84</v>
      </c>
      <c r="AX46" s="14" t="s">
        <v>63</v>
      </c>
      <c r="AY46" s="15">
        <f>(AK46/(AJ46+AK46))*100</f>
        <v>2.3075503045966403</v>
      </c>
      <c r="AZ46" s="14">
        <f>(AN46/AJ46)*100</f>
        <v>2.4801587301587302</v>
      </c>
      <c r="BA46" s="74"/>
      <c r="BB46" s="75" t="s">
        <v>64</v>
      </c>
      <c r="BC46" s="14" t="s">
        <v>64</v>
      </c>
      <c r="BD46" s="14" t="s">
        <v>64</v>
      </c>
    </row>
    <row r="47" spans="2:56" ht="15.75">
      <c r="B47" s="91" t="s">
        <v>66</v>
      </c>
      <c r="C47" s="92"/>
      <c r="D47" s="92"/>
      <c r="E47" s="74"/>
      <c r="F47" s="77"/>
      <c r="G47" s="92"/>
      <c r="H47" s="92"/>
      <c r="I47" s="92"/>
      <c r="J47" s="92"/>
      <c r="K47" s="92"/>
      <c r="L47" s="74"/>
      <c r="M47" s="77"/>
      <c r="N47" s="92"/>
      <c r="O47" s="74"/>
      <c r="P47" s="93">
        <f>D46-M46-N46-K46</f>
        <v>8</v>
      </c>
      <c r="Q47" s="74"/>
      <c r="R47" s="77"/>
      <c r="S47" s="78"/>
      <c r="T47" s="78"/>
      <c r="U47" s="79"/>
      <c r="V47" s="80"/>
      <c r="W47" s="94">
        <f>(P46-K46)*V46</f>
        <v>640</v>
      </c>
      <c r="X47" s="95"/>
      <c r="Y47" s="96"/>
      <c r="Z47" s="97"/>
      <c r="AA47" s="97"/>
      <c r="AB47" s="97"/>
      <c r="AC47" s="98"/>
      <c r="AD47" s="99"/>
      <c r="AE47" s="96"/>
      <c r="AF47" s="97"/>
      <c r="AG47" s="97"/>
      <c r="AH47" s="97"/>
      <c r="AI47" s="10"/>
      <c r="AJ47" s="100"/>
      <c r="AK47" s="101"/>
      <c r="AL47" s="102"/>
      <c r="AM47" s="102"/>
      <c r="AN47" s="102"/>
      <c r="AO47" s="95"/>
      <c r="AP47" s="103"/>
      <c r="AQ47" s="103"/>
      <c r="AR47" s="104"/>
      <c r="AS47" s="105"/>
      <c r="AT47" s="101"/>
      <c r="AU47" s="101"/>
      <c r="AV47" s="10"/>
      <c r="AW47" s="106">
        <f>((AC46+AC47)/W47)*100</f>
        <v>105</v>
      </c>
      <c r="AX47" s="102"/>
      <c r="AY47" s="102"/>
      <c r="AZ47" s="102"/>
      <c r="BA47" s="95"/>
      <c r="BB47" s="77"/>
      <c r="BC47" s="92"/>
      <c r="BD47" s="92"/>
    </row>
    <row r="48" spans="2:56" ht="15.75" thickBot="1"/>
    <row r="49" spans="2:56" ht="16.5" thickBot="1">
      <c r="B49" s="72">
        <v>41515</v>
      </c>
      <c r="C49" s="73" t="s">
        <v>61</v>
      </c>
      <c r="D49" s="14">
        <v>10</v>
      </c>
      <c r="E49" s="74"/>
      <c r="F49" s="75">
        <v>0</v>
      </c>
      <c r="G49" s="14">
        <v>0</v>
      </c>
      <c r="H49" s="14">
        <v>0</v>
      </c>
      <c r="I49" s="14">
        <v>0</v>
      </c>
      <c r="J49" s="14">
        <v>0</v>
      </c>
      <c r="K49" s="14">
        <f>SUM(F49:J49)</f>
        <v>0</v>
      </c>
      <c r="L49" s="74"/>
      <c r="M49" s="75">
        <v>0</v>
      </c>
      <c r="N49" s="14">
        <v>0</v>
      </c>
      <c r="O49" s="74"/>
      <c r="P49" s="76">
        <f>D49-(M49+N49)</f>
        <v>10</v>
      </c>
      <c r="Q49" s="74"/>
      <c r="R49" s="77" t="s">
        <v>82</v>
      </c>
      <c r="S49" s="78">
        <v>0.126</v>
      </c>
      <c r="T49" s="78">
        <v>0.126</v>
      </c>
      <c r="U49" s="79">
        <f>S49+T49</f>
        <v>0.252</v>
      </c>
      <c r="V49" s="80">
        <v>80</v>
      </c>
      <c r="W49" s="15">
        <f>P49*V49</f>
        <v>800</v>
      </c>
      <c r="X49" s="74"/>
      <c r="Y49" s="81">
        <v>848</v>
      </c>
      <c r="Z49" s="82">
        <v>848</v>
      </c>
      <c r="AA49" s="82">
        <v>0</v>
      </c>
      <c r="AB49" s="82">
        <v>0</v>
      </c>
      <c r="AC49" s="83">
        <v>848</v>
      </c>
      <c r="AD49" s="84"/>
      <c r="AE49" s="81">
        <v>7</v>
      </c>
      <c r="AF49" s="82">
        <v>7</v>
      </c>
      <c r="AG49" s="82">
        <v>0</v>
      </c>
      <c r="AH49" s="82">
        <v>7</v>
      </c>
      <c r="AI49" s="5"/>
      <c r="AJ49" s="11">
        <f>AC49*U49</f>
        <v>213.696</v>
      </c>
      <c r="AK49" s="85">
        <v>2.2999999999999998</v>
      </c>
      <c r="AL49" s="14">
        <v>11</v>
      </c>
      <c r="AM49" s="14">
        <v>0</v>
      </c>
      <c r="AN49" s="15">
        <f>AK49+AM49</f>
        <v>2.2999999999999998</v>
      </c>
      <c r="AO49" s="86" t="e">
        <f>#REF!</f>
        <v>#REF!</v>
      </c>
      <c r="AP49" s="87">
        <v>0</v>
      </c>
      <c r="AQ49" s="87">
        <v>10</v>
      </c>
      <c r="AR49" s="88">
        <f>100- ((AP49+AQ49)/(AC49*2))*100</f>
        <v>99.410377358490564</v>
      </c>
      <c r="AS49" s="89">
        <f>AU46</f>
        <v>455.596</v>
      </c>
      <c r="AT49" s="90">
        <f>AJ49+AK49+AL49+AM49</f>
        <v>226.99600000000001</v>
      </c>
      <c r="AU49" s="90">
        <f>AS49-AT49</f>
        <v>228.6</v>
      </c>
      <c r="AV49" s="5"/>
      <c r="AW49" s="11">
        <f>(AC49/W49)*100</f>
        <v>106</v>
      </c>
      <c r="AX49" s="14" t="s">
        <v>63</v>
      </c>
      <c r="AY49" s="15">
        <f>(AK49/(AJ49+AK49))*100</f>
        <v>1.0648345339728513</v>
      </c>
      <c r="AZ49" s="14">
        <f>(AN49/AJ49)*100</f>
        <v>1.0762952979934111</v>
      </c>
      <c r="BA49" s="74"/>
      <c r="BB49" s="75" t="s">
        <v>64</v>
      </c>
      <c r="BC49" s="14" t="s">
        <v>64</v>
      </c>
      <c r="BD49" s="14" t="s">
        <v>64</v>
      </c>
    </row>
    <row r="50" spans="2:56" ht="15.75">
      <c r="B50" s="91" t="s">
        <v>66</v>
      </c>
      <c r="C50" s="92"/>
      <c r="D50" s="92"/>
      <c r="E50" s="74"/>
      <c r="F50" s="77"/>
      <c r="G50" s="92"/>
      <c r="H50" s="92"/>
      <c r="I50" s="92"/>
      <c r="J50" s="92"/>
      <c r="K50" s="92"/>
      <c r="L50" s="74"/>
      <c r="M50" s="77"/>
      <c r="N50" s="92"/>
      <c r="O50" s="74"/>
      <c r="P50" s="93">
        <f>D49-M49-N49-K49</f>
        <v>10</v>
      </c>
      <c r="Q50" s="74"/>
      <c r="R50" s="77"/>
      <c r="S50" s="78"/>
      <c r="T50" s="78"/>
      <c r="U50" s="79"/>
      <c r="V50" s="80"/>
      <c r="W50" s="94">
        <f>(P49-K49)*V49</f>
        <v>800</v>
      </c>
      <c r="X50" s="95"/>
      <c r="Y50" s="96"/>
      <c r="Z50" s="97"/>
      <c r="AA50" s="97"/>
      <c r="AB50" s="97"/>
      <c r="AC50" s="98"/>
      <c r="AD50" s="99"/>
      <c r="AE50" s="96"/>
      <c r="AF50" s="97"/>
      <c r="AG50" s="97"/>
      <c r="AH50" s="97"/>
      <c r="AI50" s="10"/>
      <c r="AJ50" s="100"/>
      <c r="AK50" s="101"/>
      <c r="AL50" s="102"/>
      <c r="AM50" s="102"/>
      <c r="AN50" s="102"/>
      <c r="AO50" s="95"/>
      <c r="AP50" s="103"/>
      <c r="AQ50" s="103"/>
      <c r="AR50" s="104"/>
      <c r="AS50" s="105"/>
      <c r="AT50" s="101"/>
      <c r="AU50" s="101"/>
      <c r="AV50" s="10"/>
      <c r="AW50" s="106">
        <f>((AC49+AC50)/W50)*100</f>
        <v>106</v>
      </c>
      <c r="AX50" s="102"/>
      <c r="AY50" s="102"/>
      <c r="AZ50" s="102"/>
      <c r="BA50" s="95"/>
      <c r="BB50" s="77"/>
      <c r="BC50" s="92"/>
      <c r="BD50" s="92"/>
    </row>
    <row r="51" spans="2:56" ht="15.75" thickBot="1"/>
    <row r="52" spans="2:56">
      <c r="B52" s="11" t="s">
        <v>3</v>
      </c>
      <c r="C52" s="12" t="s">
        <v>4</v>
      </c>
      <c r="D52" s="13" t="s">
        <v>4</v>
      </c>
      <c r="E52" s="3"/>
      <c r="F52" s="268" t="s">
        <v>5</v>
      </c>
      <c r="G52" s="269"/>
      <c r="H52" s="269"/>
      <c r="I52" s="269"/>
      <c r="J52" s="269"/>
      <c r="K52" s="270"/>
      <c r="L52" s="14"/>
      <c r="M52" s="271" t="s">
        <v>6</v>
      </c>
      <c r="N52" s="272"/>
      <c r="O52" s="14"/>
      <c r="P52" s="15" t="s">
        <v>7</v>
      </c>
      <c r="Q52" s="3"/>
      <c r="R52" s="15" t="s">
        <v>8</v>
      </c>
      <c r="S52" s="268" t="s">
        <v>9</v>
      </c>
      <c r="T52" s="269"/>
      <c r="U52" s="270"/>
      <c r="V52" s="15" t="s">
        <v>10</v>
      </c>
      <c r="W52" s="16" t="s">
        <v>11</v>
      </c>
      <c r="X52" s="3" t="s">
        <v>12</v>
      </c>
      <c r="Y52" s="273" t="s">
        <v>13</v>
      </c>
      <c r="Z52" s="274"/>
      <c r="AA52" s="274"/>
      <c r="AB52" s="274"/>
      <c r="AC52" s="17" t="s">
        <v>11</v>
      </c>
      <c r="AD52" s="18"/>
      <c r="AE52" s="275" t="s">
        <v>14</v>
      </c>
      <c r="AF52" s="276"/>
      <c r="AG52" s="276"/>
      <c r="AH52" s="19" t="s">
        <v>15</v>
      </c>
      <c r="AI52" s="3"/>
      <c r="AJ52" s="20" t="s">
        <v>16</v>
      </c>
      <c r="AK52" s="21"/>
      <c r="AL52" s="22"/>
      <c r="AM52" s="23"/>
      <c r="AN52" s="15" t="s">
        <v>17</v>
      </c>
      <c r="AO52" s="3"/>
      <c r="AP52" s="250" t="s">
        <v>18</v>
      </c>
      <c r="AQ52" s="251"/>
      <c r="AR52" s="252"/>
      <c r="AS52" s="250" t="s">
        <v>19</v>
      </c>
      <c r="AT52" s="251"/>
      <c r="AU52" s="252"/>
      <c r="AV52" s="3"/>
      <c r="AW52" s="24" t="s">
        <v>20</v>
      </c>
      <c r="AX52" s="16" t="s">
        <v>20</v>
      </c>
      <c r="AY52" s="15" t="s">
        <v>21</v>
      </c>
      <c r="AZ52" s="15" t="s">
        <v>21</v>
      </c>
      <c r="BA52" s="3"/>
      <c r="BB52" s="14" t="s">
        <v>20</v>
      </c>
      <c r="BC52" s="14" t="s">
        <v>12</v>
      </c>
      <c r="BD52" s="25" t="s">
        <v>12</v>
      </c>
    </row>
    <row r="53" spans="2:56" ht="15.75" thickBot="1">
      <c r="B53" s="26" t="s">
        <v>12</v>
      </c>
      <c r="C53" s="27" t="s">
        <v>12</v>
      </c>
      <c r="D53" s="28" t="s">
        <v>7</v>
      </c>
      <c r="E53" s="5"/>
      <c r="F53" s="29" t="s">
        <v>22</v>
      </c>
      <c r="G53" s="29" t="s">
        <v>23</v>
      </c>
      <c r="H53" s="29" t="s">
        <v>24</v>
      </c>
      <c r="I53" s="29" t="s">
        <v>25</v>
      </c>
      <c r="J53" s="29" t="s">
        <v>26</v>
      </c>
      <c r="K53" s="29" t="s">
        <v>17</v>
      </c>
      <c r="L53" s="30"/>
      <c r="M53" s="31" t="s">
        <v>7</v>
      </c>
      <c r="N53" s="32" t="s">
        <v>27</v>
      </c>
      <c r="O53" s="33"/>
      <c r="P53" s="27" t="s">
        <v>28</v>
      </c>
      <c r="Q53" s="5"/>
      <c r="R53" s="27" t="s">
        <v>29</v>
      </c>
      <c r="S53" s="34" t="s">
        <v>30</v>
      </c>
      <c r="T53" s="27" t="s">
        <v>31</v>
      </c>
      <c r="U53" s="27" t="s">
        <v>32</v>
      </c>
      <c r="V53" s="27" t="s">
        <v>33</v>
      </c>
      <c r="W53" s="35" t="s">
        <v>34</v>
      </c>
      <c r="X53" s="5" t="s">
        <v>12</v>
      </c>
      <c r="Y53" s="253" t="s">
        <v>35</v>
      </c>
      <c r="Z53" s="254"/>
      <c r="AA53" s="254"/>
      <c r="AB53" s="255"/>
      <c r="AC53" s="36" t="s">
        <v>17</v>
      </c>
      <c r="AD53" s="37"/>
      <c r="AE53" s="256" t="s">
        <v>36</v>
      </c>
      <c r="AF53" s="257"/>
      <c r="AG53" s="257"/>
      <c r="AH53" s="38" t="s">
        <v>37</v>
      </c>
      <c r="AI53" s="5"/>
      <c r="AJ53" s="39" t="s">
        <v>38</v>
      </c>
      <c r="AK53" s="40" t="s">
        <v>39</v>
      </c>
      <c r="AL53" s="39" t="s">
        <v>40</v>
      </c>
      <c r="AM53" s="39" t="s">
        <v>41</v>
      </c>
      <c r="AN53" s="27" t="s">
        <v>42</v>
      </c>
      <c r="AO53" s="10"/>
      <c r="AP53" s="41"/>
      <c r="AQ53" s="42"/>
      <c r="AR53" s="34"/>
      <c r="AS53" s="41" t="s">
        <v>43</v>
      </c>
      <c r="AT53" s="43" t="s">
        <v>85</v>
      </c>
      <c r="AU53" s="34"/>
      <c r="AV53" s="5"/>
      <c r="AW53" s="44" t="s">
        <v>11</v>
      </c>
      <c r="AX53" s="35" t="s">
        <v>11</v>
      </c>
      <c r="AY53" s="27" t="s">
        <v>44</v>
      </c>
      <c r="AZ53" s="27" t="s">
        <v>45</v>
      </c>
      <c r="BA53" s="5"/>
      <c r="BB53" s="30" t="s">
        <v>11</v>
      </c>
      <c r="BC53" s="30" t="s">
        <v>44</v>
      </c>
      <c r="BD53" s="45" t="s">
        <v>45</v>
      </c>
    </row>
    <row r="54" spans="2:56" ht="15" customHeight="1" thickBot="1">
      <c r="B54" s="46"/>
      <c r="C54" s="47"/>
      <c r="D54" s="48" t="s">
        <v>12</v>
      </c>
      <c r="E54" s="7"/>
      <c r="F54" s="49"/>
      <c r="G54" s="49"/>
      <c r="H54" s="49"/>
      <c r="I54" s="49" t="s">
        <v>46</v>
      </c>
      <c r="J54" s="49"/>
      <c r="K54" s="49"/>
      <c r="L54" s="50"/>
      <c r="M54" s="51" t="s">
        <v>47</v>
      </c>
      <c r="N54" s="49" t="s">
        <v>48</v>
      </c>
      <c r="O54" s="50"/>
      <c r="P54" s="47" t="s">
        <v>12</v>
      </c>
      <c r="Q54" s="7"/>
      <c r="R54" s="47"/>
      <c r="S54" s="52"/>
      <c r="T54" s="47"/>
      <c r="U54" s="47"/>
      <c r="V54" s="47" t="s">
        <v>49</v>
      </c>
      <c r="W54" s="53" t="s">
        <v>50</v>
      </c>
      <c r="X54" s="7"/>
      <c r="Y54" s="54" t="s">
        <v>30</v>
      </c>
      <c r="Z54" s="54" t="s">
        <v>31</v>
      </c>
      <c r="AA54" s="55" t="s">
        <v>51</v>
      </c>
      <c r="AB54" s="56" t="s">
        <v>52</v>
      </c>
      <c r="AC54" s="57"/>
      <c r="AD54" s="7"/>
      <c r="AE54" s="58" t="s">
        <v>30</v>
      </c>
      <c r="AF54" s="59" t="s">
        <v>31</v>
      </c>
      <c r="AG54" s="60" t="s">
        <v>52</v>
      </c>
      <c r="AH54" s="61" t="s">
        <v>52</v>
      </c>
      <c r="AI54" s="62"/>
      <c r="AJ54" s="47" t="s">
        <v>53</v>
      </c>
      <c r="AK54" s="63" t="s">
        <v>53</v>
      </c>
      <c r="AL54" s="47" t="s">
        <v>53</v>
      </c>
      <c r="AM54" s="47" t="s">
        <v>53</v>
      </c>
      <c r="AN54" s="47" t="s">
        <v>53</v>
      </c>
      <c r="AO54" s="7"/>
      <c r="AP54" s="64" t="s">
        <v>54</v>
      </c>
      <c r="AQ54" s="65" t="s">
        <v>55</v>
      </c>
      <c r="AR54" s="66" t="s">
        <v>56</v>
      </c>
      <c r="AS54" s="67" t="s">
        <v>57</v>
      </c>
      <c r="AT54" s="65" t="s">
        <v>58</v>
      </c>
      <c r="AU54" s="66" t="s">
        <v>59</v>
      </c>
      <c r="AV54" s="7"/>
      <c r="AW54" s="68" t="s">
        <v>21</v>
      </c>
      <c r="AX54" s="53" t="s">
        <v>21</v>
      </c>
      <c r="AY54" s="47"/>
      <c r="AZ54" s="47"/>
      <c r="BA54" s="7"/>
      <c r="BB54" s="69">
        <v>1</v>
      </c>
      <c r="BC54" s="70">
        <v>0</v>
      </c>
      <c r="BD54" s="71" t="s">
        <v>60</v>
      </c>
    </row>
    <row r="55" spans="2:56" ht="16.5" thickBot="1">
      <c r="B55" s="72">
        <v>41516</v>
      </c>
      <c r="C55" s="73" t="s">
        <v>61</v>
      </c>
      <c r="D55" s="14">
        <v>8</v>
      </c>
      <c r="E55" s="74"/>
      <c r="F55" s="75">
        <v>0</v>
      </c>
      <c r="G55" s="14">
        <v>0</v>
      </c>
      <c r="H55" s="14">
        <v>0.5</v>
      </c>
      <c r="I55" s="14">
        <v>0</v>
      </c>
      <c r="J55" s="14">
        <v>0</v>
      </c>
      <c r="K55" s="14">
        <f>SUM(F55:J55)</f>
        <v>0.5</v>
      </c>
      <c r="L55" s="74"/>
      <c r="M55" s="75">
        <v>0</v>
      </c>
      <c r="N55" s="14">
        <v>3</v>
      </c>
      <c r="O55" s="74"/>
      <c r="P55" s="76">
        <f>D55-(M55+N55)</f>
        <v>5</v>
      </c>
      <c r="Q55" s="74"/>
      <c r="R55" s="77" t="s">
        <v>84</v>
      </c>
      <c r="S55" s="78">
        <v>0.185</v>
      </c>
      <c r="T55" s="78">
        <v>0.185</v>
      </c>
      <c r="U55" s="79">
        <f>S55+T55</f>
        <v>0.37</v>
      </c>
      <c r="V55" s="80">
        <v>85</v>
      </c>
      <c r="W55" s="15">
        <f>P55*V55</f>
        <v>425</v>
      </c>
      <c r="X55" s="74"/>
      <c r="Y55" s="81">
        <v>432</v>
      </c>
      <c r="Z55" s="82">
        <v>432</v>
      </c>
      <c r="AA55" s="82">
        <v>0</v>
      </c>
      <c r="AB55" s="82">
        <v>0</v>
      </c>
      <c r="AC55" s="83">
        <v>432</v>
      </c>
      <c r="AD55" s="84"/>
      <c r="AE55" s="81">
        <v>0</v>
      </c>
      <c r="AF55" s="82">
        <v>0</v>
      </c>
      <c r="AG55" s="82">
        <v>0</v>
      </c>
      <c r="AH55" s="82">
        <v>0</v>
      </c>
      <c r="AI55" s="5"/>
      <c r="AJ55" s="11">
        <f>AC55*U55</f>
        <v>159.84</v>
      </c>
      <c r="AK55" s="85">
        <v>0</v>
      </c>
      <c r="AL55" s="14">
        <v>4.82</v>
      </c>
      <c r="AM55" s="14">
        <v>0</v>
      </c>
      <c r="AN55" s="15">
        <f>AK55+AM55</f>
        <v>0</v>
      </c>
      <c r="AO55" s="86" t="e">
        <f>#REF!</f>
        <v>#REF!</v>
      </c>
      <c r="AP55" s="87">
        <v>0</v>
      </c>
      <c r="AQ55" s="87">
        <v>10</v>
      </c>
      <c r="AR55" s="88">
        <f>100- ((AP55+AQ55)/(AC55*2))*100</f>
        <v>98.842592592592595</v>
      </c>
      <c r="AS55" s="89">
        <v>680</v>
      </c>
      <c r="AT55" s="90">
        <f>AJ55+AK55+AL55+AM55</f>
        <v>164.66</v>
      </c>
      <c r="AU55" s="90">
        <f>AS55-AT55</f>
        <v>515.34</v>
      </c>
      <c r="AV55" s="5"/>
      <c r="AW55" s="11">
        <f>(AC55/W55)*100</f>
        <v>101.64705882352941</v>
      </c>
      <c r="AX55" s="14" t="s">
        <v>63</v>
      </c>
      <c r="AY55" s="15">
        <f>(AK55/(AJ55+AK55))*100</f>
        <v>0</v>
      </c>
      <c r="AZ55" s="14">
        <f>(AN55/AJ55)*100</f>
        <v>0</v>
      </c>
      <c r="BA55" s="74"/>
      <c r="BB55" s="75" t="s">
        <v>64</v>
      </c>
      <c r="BC55" s="14" t="s">
        <v>64</v>
      </c>
      <c r="BD55" s="14" t="s">
        <v>64</v>
      </c>
    </row>
    <row r="56" spans="2:56" ht="15.75">
      <c r="B56" s="91" t="s">
        <v>70</v>
      </c>
      <c r="C56" s="92"/>
      <c r="D56" s="92"/>
      <c r="E56" s="74"/>
      <c r="F56" s="77"/>
      <c r="G56" s="92"/>
      <c r="H56" s="92"/>
      <c r="I56" s="92"/>
      <c r="J56" s="92"/>
      <c r="K56" s="92"/>
      <c r="L56" s="74"/>
      <c r="M56" s="77"/>
      <c r="N56" s="92"/>
      <c r="O56" s="74"/>
      <c r="P56" s="93">
        <f>D55-M55-N55-K55</f>
        <v>4.5</v>
      </c>
      <c r="Q56" s="74"/>
      <c r="R56" s="77"/>
      <c r="S56" s="78"/>
      <c r="T56" s="78"/>
      <c r="U56" s="79"/>
      <c r="V56" s="80"/>
      <c r="W56" s="94">
        <f>(P55-K55)*V55</f>
        <v>382.5</v>
      </c>
      <c r="X56" s="95"/>
      <c r="Y56" s="96"/>
      <c r="Z56" s="97"/>
      <c r="AA56" s="97"/>
      <c r="AB56" s="97"/>
      <c r="AC56" s="98"/>
      <c r="AD56" s="99"/>
      <c r="AE56" s="96"/>
      <c r="AF56" s="97"/>
      <c r="AG56" s="97"/>
      <c r="AH56" s="97"/>
      <c r="AI56" s="10"/>
      <c r="AJ56" s="100"/>
      <c r="AK56" s="101"/>
      <c r="AL56" s="102"/>
      <c r="AM56" s="102"/>
      <c r="AN56" s="102"/>
      <c r="AO56" s="95"/>
      <c r="AP56" s="103"/>
      <c r="AQ56" s="103"/>
      <c r="AR56" s="104"/>
      <c r="AS56" s="105"/>
      <c r="AT56" s="101"/>
      <c r="AU56" s="101"/>
      <c r="AV56" s="10"/>
      <c r="AW56" s="106">
        <f>((AC55+AC56)/W56)*100</f>
        <v>112.94117647058823</v>
      </c>
      <c r="AX56" s="102"/>
      <c r="AY56" s="102"/>
      <c r="AZ56" s="102"/>
      <c r="BA56" s="95"/>
      <c r="BB56" s="77"/>
      <c r="BC56" s="92"/>
      <c r="BD56" s="92"/>
    </row>
    <row r="58" spans="2:56" ht="15.75" thickBot="1">
      <c r="B58" s="153" t="s">
        <v>77</v>
      </c>
    </row>
    <row r="59" spans="2:56">
      <c r="B59" s="108" t="s">
        <v>3</v>
      </c>
      <c r="C59" s="109" t="s">
        <v>4</v>
      </c>
      <c r="D59" s="110" t="s">
        <v>4</v>
      </c>
      <c r="E59" s="111"/>
      <c r="F59" s="261" t="s">
        <v>5</v>
      </c>
      <c r="G59" s="262"/>
      <c r="H59" s="262"/>
      <c r="I59" s="262"/>
      <c r="J59" s="262"/>
      <c r="K59" s="263"/>
      <c r="L59" s="112"/>
      <c r="M59" s="264" t="s">
        <v>6</v>
      </c>
      <c r="N59" s="265"/>
      <c r="O59" s="112"/>
      <c r="P59" s="112" t="s">
        <v>7</v>
      </c>
      <c r="Q59" s="111"/>
      <c r="R59" s="112" t="s">
        <v>8</v>
      </c>
      <c r="S59" s="261" t="s">
        <v>9</v>
      </c>
      <c r="T59" s="262"/>
      <c r="U59" s="263"/>
      <c r="V59" s="112" t="s">
        <v>10</v>
      </c>
      <c r="W59" s="112" t="s">
        <v>11</v>
      </c>
      <c r="X59" s="111" t="s">
        <v>12</v>
      </c>
      <c r="Y59" s="266" t="s">
        <v>13</v>
      </c>
      <c r="Z59" s="267"/>
      <c r="AA59" s="267"/>
      <c r="AB59" s="267"/>
      <c r="AC59" s="113" t="s">
        <v>11</v>
      </c>
      <c r="AD59" s="155"/>
      <c r="AE59" s="266" t="s">
        <v>14</v>
      </c>
      <c r="AF59" s="267"/>
      <c r="AG59" s="267"/>
      <c r="AH59" s="115" t="s">
        <v>15</v>
      </c>
      <c r="AI59" s="111"/>
      <c r="AJ59" s="116" t="s">
        <v>16</v>
      </c>
      <c r="AK59" s="117"/>
      <c r="AL59" s="111"/>
      <c r="AM59" s="118"/>
      <c r="AN59" s="112" t="s">
        <v>17</v>
      </c>
      <c r="AO59" s="111"/>
      <c r="AP59" s="258" t="s">
        <v>18</v>
      </c>
      <c r="AQ59" s="259"/>
      <c r="AR59" s="260"/>
      <c r="AS59" s="258" t="s">
        <v>19</v>
      </c>
      <c r="AT59" s="259"/>
      <c r="AU59" s="260"/>
      <c r="AV59" s="111"/>
      <c r="AW59" s="112" t="s">
        <v>20</v>
      </c>
      <c r="AX59" s="112" t="s">
        <v>20</v>
      </c>
      <c r="AY59" s="112" t="s">
        <v>21</v>
      </c>
      <c r="AZ59" s="112" t="s">
        <v>21</v>
      </c>
      <c r="BA59" s="111"/>
      <c r="BB59" s="112" t="s">
        <v>20</v>
      </c>
      <c r="BC59" s="112" t="s">
        <v>12</v>
      </c>
      <c r="BD59" s="119" t="s">
        <v>12</v>
      </c>
    </row>
    <row r="60" spans="2:56" ht="15.75" thickBot="1">
      <c r="B60" s="120" t="s">
        <v>12</v>
      </c>
      <c r="C60" s="121" t="s">
        <v>12</v>
      </c>
      <c r="D60" s="122" t="s">
        <v>7</v>
      </c>
      <c r="E60" s="123"/>
      <c r="F60" s="124" t="s">
        <v>22</v>
      </c>
      <c r="G60" s="124" t="s">
        <v>23</v>
      </c>
      <c r="H60" s="124" t="s">
        <v>24</v>
      </c>
      <c r="I60" s="124" t="s">
        <v>25</v>
      </c>
      <c r="J60" s="124" t="s">
        <v>26</v>
      </c>
      <c r="K60" s="124" t="s">
        <v>17</v>
      </c>
      <c r="L60" s="121"/>
      <c r="M60" s="125" t="s">
        <v>7</v>
      </c>
      <c r="N60" s="126" t="s">
        <v>27</v>
      </c>
      <c r="O60" s="121"/>
      <c r="P60" s="121" t="s">
        <v>28</v>
      </c>
      <c r="Q60" s="123"/>
      <c r="R60" s="121" t="s">
        <v>29</v>
      </c>
      <c r="S60" s="127" t="s">
        <v>30</v>
      </c>
      <c r="T60" s="121" t="s">
        <v>31</v>
      </c>
      <c r="U60" s="121" t="s">
        <v>32</v>
      </c>
      <c r="V60" s="121" t="s">
        <v>33</v>
      </c>
      <c r="W60" s="121" t="s">
        <v>34</v>
      </c>
      <c r="X60" s="123" t="s">
        <v>12</v>
      </c>
      <c r="Y60" s="246" t="s">
        <v>35</v>
      </c>
      <c r="Z60" s="247"/>
      <c r="AA60" s="247"/>
      <c r="AB60" s="248"/>
      <c r="AC60" s="125" t="s">
        <v>17</v>
      </c>
      <c r="AD60" s="154"/>
      <c r="AE60" s="249" t="s">
        <v>36</v>
      </c>
      <c r="AF60" s="248"/>
      <c r="AG60" s="248"/>
      <c r="AH60" s="129" t="s">
        <v>37</v>
      </c>
      <c r="AI60" s="123"/>
      <c r="AJ60" s="130" t="s">
        <v>38</v>
      </c>
      <c r="AK60" s="131" t="s">
        <v>39</v>
      </c>
      <c r="AL60" s="130" t="s">
        <v>40</v>
      </c>
      <c r="AM60" s="130" t="s">
        <v>41</v>
      </c>
      <c r="AN60" s="121" t="s">
        <v>42</v>
      </c>
      <c r="AO60" s="123"/>
      <c r="AP60" s="132"/>
      <c r="AQ60" s="123"/>
      <c r="AR60" s="127"/>
      <c r="AS60" s="132" t="s">
        <v>43</v>
      </c>
      <c r="AT60" s="123" t="s">
        <v>85</v>
      </c>
      <c r="AU60" s="127"/>
      <c r="AV60" s="123"/>
      <c r="AW60" s="121" t="s">
        <v>11</v>
      </c>
      <c r="AX60" s="121" t="s">
        <v>11</v>
      </c>
      <c r="AY60" s="121" t="s">
        <v>44</v>
      </c>
      <c r="AZ60" s="121" t="s">
        <v>45</v>
      </c>
      <c r="BA60" s="123"/>
      <c r="BB60" s="121" t="s">
        <v>11</v>
      </c>
      <c r="BC60" s="121" t="s">
        <v>44</v>
      </c>
      <c r="BD60" s="122" t="s">
        <v>45</v>
      </c>
    </row>
    <row r="61" spans="2:56" ht="15" customHeight="1" thickBot="1">
      <c r="B61" s="133"/>
      <c r="C61" s="134"/>
      <c r="D61" s="135" t="s">
        <v>12</v>
      </c>
      <c r="E61" s="136"/>
      <c r="F61" s="137"/>
      <c r="G61" s="137"/>
      <c r="H61" s="137"/>
      <c r="I61" s="137" t="s">
        <v>46</v>
      </c>
      <c r="J61" s="137"/>
      <c r="K61" s="137"/>
      <c r="L61" s="134"/>
      <c r="M61" s="138" t="s">
        <v>47</v>
      </c>
      <c r="N61" s="137" t="s">
        <v>48</v>
      </c>
      <c r="O61" s="134"/>
      <c r="P61" s="134" t="s">
        <v>12</v>
      </c>
      <c r="Q61" s="136"/>
      <c r="R61" s="134"/>
      <c r="S61" s="139"/>
      <c r="T61" s="134"/>
      <c r="U61" s="134"/>
      <c r="V61" s="134" t="s">
        <v>49</v>
      </c>
      <c r="W61" s="134" t="s">
        <v>50</v>
      </c>
      <c r="X61" s="136"/>
      <c r="Y61" s="140" t="s">
        <v>30</v>
      </c>
      <c r="Z61" s="140" t="s">
        <v>31</v>
      </c>
      <c r="AA61" s="141" t="s">
        <v>51</v>
      </c>
      <c r="AB61" s="142" t="s">
        <v>52</v>
      </c>
      <c r="AC61" s="139"/>
      <c r="AD61" s="136"/>
      <c r="AE61" s="143" t="s">
        <v>30</v>
      </c>
      <c r="AF61" s="144" t="s">
        <v>31</v>
      </c>
      <c r="AG61" s="145" t="s">
        <v>52</v>
      </c>
      <c r="AH61" s="146" t="s">
        <v>52</v>
      </c>
      <c r="AI61" s="136"/>
      <c r="AJ61" s="134" t="s">
        <v>53</v>
      </c>
      <c r="AK61" s="147" t="s">
        <v>53</v>
      </c>
      <c r="AL61" s="134" t="s">
        <v>53</v>
      </c>
      <c r="AM61" s="134" t="s">
        <v>53</v>
      </c>
      <c r="AN61" s="134" t="s">
        <v>53</v>
      </c>
      <c r="AO61" s="136"/>
      <c r="AP61" s="148" t="s">
        <v>54</v>
      </c>
      <c r="AQ61" s="149" t="s">
        <v>55</v>
      </c>
      <c r="AR61" s="140" t="s">
        <v>56</v>
      </c>
      <c r="AS61" s="150" t="s">
        <v>57</v>
      </c>
      <c r="AT61" s="149" t="s">
        <v>58</v>
      </c>
      <c r="AU61" s="140" t="s">
        <v>59</v>
      </c>
      <c r="AV61" s="136"/>
      <c r="AW61" s="134" t="s">
        <v>21</v>
      </c>
      <c r="AX61" s="134" t="s">
        <v>21</v>
      </c>
      <c r="AY61" s="134"/>
      <c r="AZ61" s="134"/>
      <c r="BA61" s="136"/>
      <c r="BB61" s="151">
        <v>1</v>
      </c>
      <c r="BC61" s="152">
        <v>0</v>
      </c>
      <c r="BD61" s="135" t="s">
        <v>60</v>
      </c>
    </row>
    <row r="62" spans="2:56">
      <c r="F62">
        <f t="shared" ref="F62:K62" si="0">F13+F16+F22+F25+F28+F34+F37+F43+F46+F49+F55</f>
        <v>2.5</v>
      </c>
      <c r="G62">
        <f t="shared" si="0"/>
        <v>5</v>
      </c>
      <c r="H62">
        <f t="shared" si="0"/>
        <v>2.25</v>
      </c>
      <c r="I62">
        <f t="shared" si="0"/>
        <v>0</v>
      </c>
      <c r="J62">
        <f t="shared" si="0"/>
        <v>1.5</v>
      </c>
      <c r="K62">
        <f t="shared" si="0"/>
        <v>11.25</v>
      </c>
      <c r="M62">
        <f>M13+M16+M22+M25+M28+M34+M37+M43+M46+M49+M55</f>
        <v>0</v>
      </c>
      <c r="N62">
        <f>N13+N16+N22+N25+N28+N34+N37+N43+N46+N49+N55</f>
        <v>3</v>
      </c>
      <c r="P62">
        <f>P14+P17+P23+P26+P29+P38+P35+P44+P47+P50</f>
        <v>67.25</v>
      </c>
      <c r="W62">
        <f>W14+W17+W23+W26+W29+W38+W35+W44+W47+W50</f>
        <v>5471.25</v>
      </c>
      <c r="AJ62">
        <f>AJ13+AJ16+AJ22+AJ25+AJ28+AJ34+AJ37+AJ43+AJ46+AJ49+AJ55</f>
        <v>1787.288</v>
      </c>
      <c r="AK62">
        <f>AK13+AK16+AK22+AK25+AK28+AK34+AK37+AK43+AK46+AK49+AK55</f>
        <v>52.91</v>
      </c>
      <c r="AL62">
        <f>AL13+AL16+AL22+AL25+AL28+AL34+AL37+AL43+AL46+AL49+AL55</f>
        <v>79.63</v>
      </c>
      <c r="AM62">
        <f>AM13+AM16+AM22+AM25+AM28+AM34+AM37+AM43+AM46+AM49+AM55</f>
        <v>1.0999999999999999</v>
      </c>
      <c r="AN62">
        <f>AN13+AN16+AN22+AN25+AN28+AN34+AN37+AN43+AN46+AN49+AN55</f>
        <v>54.01</v>
      </c>
    </row>
  </sheetData>
  <mergeCells count="57">
    <mergeCell ref="AP52:AR52"/>
    <mergeCell ref="AS52:AU52"/>
    <mergeCell ref="Y53:AB53"/>
    <mergeCell ref="AE53:AG53"/>
    <mergeCell ref="F52:K52"/>
    <mergeCell ref="M52:N52"/>
    <mergeCell ref="S52:U52"/>
    <mergeCell ref="Y52:AB52"/>
    <mergeCell ref="AE52:AG52"/>
    <mergeCell ref="M10:N10"/>
    <mergeCell ref="S10:U10"/>
    <mergeCell ref="Y10:AB10"/>
    <mergeCell ref="AE10:AG10"/>
    <mergeCell ref="AP10:AR10"/>
    <mergeCell ref="Y20:AB20"/>
    <mergeCell ref="AE20:AG20"/>
    <mergeCell ref="I2:AN5"/>
    <mergeCell ref="AS2:AZ5"/>
    <mergeCell ref="BB8:BD8"/>
    <mergeCell ref="F19:K19"/>
    <mergeCell ref="M19:N19"/>
    <mergeCell ref="S19:U19"/>
    <mergeCell ref="Y19:AB19"/>
    <mergeCell ref="AE19:AG19"/>
    <mergeCell ref="AP19:AR19"/>
    <mergeCell ref="AS19:AU19"/>
    <mergeCell ref="AS10:AU10"/>
    <mergeCell ref="Y11:AB11"/>
    <mergeCell ref="AE11:AG11"/>
    <mergeCell ref="F10:K10"/>
    <mergeCell ref="AP31:AR31"/>
    <mergeCell ref="AS31:AU31"/>
    <mergeCell ref="Y32:AB32"/>
    <mergeCell ref="AE32:AG32"/>
    <mergeCell ref="F31:K31"/>
    <mergeCell ref="M31:N31"/>
    <mergeCell ref="S31:U31"/>
    <mergeCell ref="Y31:AB31"/>
    <mergeCell ref="AE31:AG31"/>
    <mergeCell ref="AP40:AR40"/>
    <mergeCell ref="AS40:AU40"/>
    <mergeCell ref="Y41:AB41"/>
    <mergeCell ref="AE41:AG41"/>
    <mergeCell ref="F40:K40"/>
    <mergeCell ref="M40:N40"/>
    <mergeCell ref="S40:U40"/>
    <mergeCell ref="Y40:AB40"/>
    <mergeCell ref="AE40:AG40"/>
    <mergeCell ref="AP59:AR59"/>
    <mergeCell ref="AS59:AU59"/>
    <mergeCell ref="Y60:AB60"/>
    <mergeCell ref="AE60:AG60"/>
    <mergeCell ref="F59:K59"/>
    <mergeCell ref="M59:N59"/>
    <mergeCell ref="S59:U59"/>
    <mergeCell ref="Y59:AB59"/>
    <mergeCell ref="AE59:AG59"/>
  </mergeCells>
  <conditionalFormatting sqref="BB7:BD7 BB13:BD14">
    <cfRule type="containsText" dxfId="103" priority="29" operator="containsText" text="Si">
      <formula>NOT(ISERROR(SEARCH("Si",BB7)))</formula>
    </cfRule>
    <cfRule type="containsText" dxfId="102" priority="30" operator="containsText" text="No">
      <formula>NOT(ISERROR(SEARCH("No",BB7)))</formula>
    </cfRule>
  </conditionalFormatting>
  <conditionalFormatting sqref="BB16:BD17">
    <cfRule type="containsText" dxfId="101" priority="19" operator="containsText" text="Si">
      <formula>NOT(ISERROR(SEARCH("Si",BB16)))</formula>
    </cfRule>
    <cfRule type="containsText" dxfId="100" priority="20" operator="containsText" text="No">
      <formula>NOT(ISERROR(SEARCH("No",BB16)))</formula>
    </cfRule>
  </conditionalFormatting>
  <conditionalFormatting sqref="BB22:BD23">
    <cfRule type="containsText" dxfId="99" priority="17" operator="containsText" text="Si">
      <formula>NOT(ISERROR(SEARCH("Si",BB22)))</formula>
    </cfRule>
    <cfRule type="containsText" dxfId="98" priority="18" operator="containsText" text="No">
      <formula>NOT(ISERROR(SEARCH("No",BB22)))</formula>
    </cfRule>
  </conditionalFormatting>
  <conditionalFormatting sqref="BB25:BD26">
    <cfRule type="containsText" dxfId="97" priority="15" operator="containsText" text="Si">
      <formula>NOT(ISERROR(SEARCH("Si",BB25)))</formula>
    </cfRule>
    <cfRule type="containsText" dxfId="96" priority="16" operator="containsText" text="No">
      <formula>NOT(ISERROR(SEARCH("No",BB25)))</formula>
    </cfRule>
  </conditionalFormatting>
  <conditionalFormatting sqref="BB28:BD29">
    <cfRule type="containsText" dxfId="95" priority="13" operator="containsText" text="Si">
      <formula>NOT(ISERROR(SEARCH("Si",BB28)))</formula>
    </cfRule>
    <cfRule type="containsText" dxfId="94" priority="14" operator="containsText" text="No">
      <formula>NOT(ISERROR(SEARCH("No",BB28)))</formula>
    </cfRule>
  </conditionalFormatting>
  <conditionalFormatting sqref="BB34:BD35">
    <cfRule type="containsText" dxfId="93" priority="11" operator="containsText" text="Si">
      <formula>NOT(ISERROR(SEARCH("Si",BB34)))</formula>
    </cfRule>
    <cfRule type="containsText" dxfId="92" priority="12" operator="containsText" text="No">
      <formula>NOT(ISERROR(SEARCH("No",BB34)))</formula>
    </cfRule>
  </conditionalFormatting>
  <conditionalFormatting sqref="BB37:BD38">
    <cfRule type="containsText" dxfId="91" priority="9" operator="containsText" text="Si">
      <formula>NOT(ISERROR(SEARCH("Si",BB37)))</formula>
    </cfRule>
    <cfRule type="containsText" dxfId="90" priority="10" operator="containsText" text="No">
      <formula>NOT(ISERROR(SEARCH("No",BB37)))</formula>
    </cfRule>
  </conditionalFormatting>
  <conditionalFormatting sqref="BB43:BD44">
    <cfRule type="containsText" dxfId="89" priority="7" operator="containsText" text="Si">
      <formula>NOT(ISERROR(SEARCH("Si",BB43)))</formula>
    </cfRule>
    <cfRule type="containsText" dxfId="88" priority="8" operator="containsText" text="No">
      <formula>NOT(ISERROR(SEARCH("No",BB43)))</formula>
    </cfRule>
  </conditionalFormatting>
  <conditionalFormatting sqref="BB46:BD47">
    <cfRule type="containsText" dxfId="87" priority="5" operator="containsText" text="Si">
      <formula>NOT(ISERROR(SEARCH("Si",BB46)))</formula>
    </cfRule>
    <cfRule type="containsText" dxfId="86" priority="6" operator="containsText" text="No">
      <formula>NOT(ISERROR(SEARCH("No",BB46)))</formula>
    </cfRule>
  </conditionalFormatting>
  <conditionalFormatting sqref="BB49:BD50">
    <cfRule type="containsText" dxfId="85" priority="3" operator="containsText" text="Si">
      <formula>NOT(ISERROR(SEARCH("Si",BB49)))</formula>
    </cfRule>
    <cfRule type="containsText" dxfId="84" priority="4" operator="containsText" text="No">
      <formula>NOT(ISERROR(SEARCH("No",BB49)))</formula>
    </cfRule>
  </conditionalFormatting>
  <conditionalFormatting sqref="BB55:BD56">
    <cfRule type="containsText" dxfId="83" priority="1" operator="containsText" text="Si">
      <formula>NOT(ISERROR(SEARCH("Si",BB55)))</formula>
    </cfRule>
    <cfRule type="containsText" dxfId="82" priority="2" operator="containsText" text="No">
      <formula>NOT(ISERROR(SEARCH("No",BB55)))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104775</xdr:rowOff>
              </from>
              <to>
                <xdr:col>7</xdr:col>
                <xdr:colOff>85725</xdr:colOff>
                <xdr:row>4</xdr:row>
                <xdr:rowOff>228600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0"/>
  <sheetViews>
    <sheetView topLeftCell="A17" zoomScale="85" zoomScaleNormal="85" workbookViewId="0">
      <selection activeCell="A37" sqref="A37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.42578125" customWidth="1"/>
    <col min="17" max="17" width="0.5703125" customWidth="1"/>
    <col min="18" max="18" width="6.5703125" customWidth="1"/>
    <col min="19" max="20" width="4.5703125" customWidth="1"/>
    <col min="21" max="21" width="5.42578125" customWidth="1"/>
    <col min="22" max="22" width="5.42578125" bestFit="1" customWidth="1"/>
    <col min="23" max="23" width="7" bestFit="1" customWidth="1"/>
    <col min="24" max="24" width="0.5703125" customWidth="1"/>
    <col min="25" max="25" width="3.85546875" customWidth="1"/>
    <col min="26" max="26" width="3.7109375" customWidth="1"/>
    <col min="27" max="27" width="3.85546875" customWidth="1"/>
    <col min="28" max="28" width="4.7109375" customWidth="1"/>
    <col min="29" max="29" width="6.7109375" bestFit="1" customWidth="1"/>
    <col min="30" max="30" width="0.5703125" customWidth="1"/>
    <col min="31" max="32" width="4.42578125" bestFit="1" customWidth="1"/>
    <col min="33" max="34" width="4.5703125" customWidth="1"/>
    <col min="35" max="35" width="0.85546875" customWidth="1"/>
    <col min="36" max="36" width="7" customWidth="1"/>
    <col min="37" max="37" width="6.5703125" style="1" bestFit="1" customWidth="1"/>
    <col min="38" max="38" width="6.140625" bestFit="1" customWidth="1"/>
    <col min="39" max="39" width="5.7109375" bestFit="1" customWidth="1"/>
    <col min="40" max="40" width="6.5703125" bestFit="1" customWidth="1"/>
    <col min="41" max="41" width="0.5703125" customWidth="1"/>
    <col min="42" max="42" width="4.85546875" hidden="1" customWidth="1"/>
    <col min="43" max="43" width="5.42578125" hidden="1" customWidth="1"/>
    <col min="44" max="44" width="5" hidden="1" customWidth="1"/>
    <col min="45" max="46" width="6.85546875" customWidth="1"/>
    <col min="47" max="47" width="7.7109375" customWidth="1"/>
    <col min="48" max="48" width="1" customWidth="1"/>
    <col min="49" max="50" width="4.7109375" customWidth="1"/>
    <col min="51" max="52" width="5.42578125" customWidth="1"/>
    <col min="53" max="53" width="0.85546875" customWidth="1"/>
    <col min="54" max="54" width="5.5703125" customWidth="1"/>
    <col min="55" max="56" width="5.140625" customWidth="1"/>
    <col min="57" max="57" width="1.42578125" customWidth="1"/>
    <col min="58" max="59" width="4.7109375" customWidth="1"/>
  </cols>
  <sheetData>
    <row r="1" spans="1:56" ht="11.25" customHeight="1" thickBot="1"/>
    <row r="2" spans="1:56" ht="23.25" customHeight="1">
      <c r="A2" s="2"/>
      <c r="B2" s="3"/>
      <c r="C2" s="3"/>
      <c r="D2" s="3"/>
      <c r="E2" s="3"/>
      <c r="F2" s="3"/>
      <c r="G2" s="3"/>
      <c r="H2" s="3"/>
      <c r="I2" s="277" t="s">
        <v>0</v>
      </c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9"/>
      <c r="AO2" s="3"/>
      <c r="AP2" s="3"/>
      <c r="AQ2" s="3"/>
      <c r="AR2" s="3"/>
      <c r="AS2" s="286" t="s">
        <v>1</v>
      </c>
      <c r="AT2" s="287"/>
      <c r="AU2" s="287"/>
      <c r="AV2" s="287"/>
      <c r="AW2" s="287"/>
      <c r="AX2" s="287"/>
      <c r="AY2" s="287"/>
      <c r="AZ2" s="288"/>
    </row>
    <row r="3" spans="1:56" ht="23.25" customHeight="1">
      <c r="A3" s="4"/>
      <c r="B3" s="5"/>
      <c r="C3" s="5"/>
      <c r="D3" s="5"/>
      <c r="E3" s="5"/>
      <c r="F3" s="5"/>
      <c r="G3" s="5"/>
      <c r="H3" s="5"/>
      <c r="I3" s="280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2"/>
      <c r="AO3" s="5"/>
      <c r="AP3" s="5"/>
      <c r="AQ3" s="5"/>
      <c r="AR3" s="5"/>
      <c r="AS3" s="289"/>
      <c r="AT3" s="289"/>
      <c r="AU3" s="289"/>
      <c r="AV3" s="289"/>
      <c r="AW3" s="289"/>
      <c r="AX3" s="289"/>
      <c r="AY3" s="289"/>
      <c r="AZ3" s="290"/>
    </row>
    <row r="4" spans="1:56" ht="23.25" customHeight="1">
      <c r="A4" s="4"/>
      <c r="B4" s="5"/>
      <c r="C4" s="5"/>
      <c r="D4" s="5"/>
      <c r="E4" s="5"/>
      <c r="F4" s="5"/>
      <c r="G4" s="5"/>
      <c r="H4" s="5"/>
      <c r="I4" s="280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2"/>
      <c r="AO4" s="5"/>
      <c r="AP4" s="5"/>
      <c r="AQ4" s="5"/>
      <c r="AR4" s="5"/>
      <c r="AS4" s="289"/>
      <c r="AT4" s="289"/>
      <c r="AU4" s="289"/>
      <c r="AV4" s="289"/>
      <c r="AW4" s="289"/>
      <c r="AX4" s="289"/>
      <c r="AY4" s="289"/>
      <c r="AZ4" s="290"/>
    </row>
    <row r="5" spans="1:56" ht="23.25" customHeight="1" thickBot="1">
      <c r="A5" s="6"/>
      <c r="B5" s="7"/>
      <c r="C5" s="7"/>
      <c r="D5" s="7"/>
      <c r="E5" s="7"/>
      <c r="F5" s="7"/>
      <c r="G5" s="7"/>
      <c r="H5" s="7"/>
      <c r="I5" s="283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5"/>
      <c r="AO5" s="7"/>
      <c r="AP5" s="7"/>
      <c r="AQ5" s="7"/>
      <c r="AR5" s="7"/>
      <c r="AS5" s="291"/>
      <c r="AT5" s="291"/>
      <c r="AU5" s="291"/>
      <c r="AV5" s="291"/>
      <c r="AW5" s="291"/>
      <c r="AX5" s="291"/>
      <c r="AY5" s="291"/>
      <c r="AZ5" s="292"/>
    </row>
    <row r="7" spans="1:56" ht="15.75">
      <c r="B7" s="8" t="s">
        <v>69</v>
      </c>
      <c r="C7" s="8"/>
      <c r="D7" s="8"/>
      <c r="K7" s="9"/>
    </row>
    <row r="8" spans="1:56">
      <c r="AW8" s="10"/>
      <c r="AX8" s="10"/>
      <c r="AY8" s="10"/>
      <c r="BB8" s="293" t="s">
        <v>2</v>
      </c>
      <c r="BC8" s="294"/>
      <c r="BD8" s="295"/>
    </row>
    <row r="10" spans="1:56" ht="15.75" thickBot="1"/>
    <row r="11" spans="1:56">
      <c r="B11" s="11" t="s">
        <v>3</v>
      </c>
      <c r="C11" s="12" t="s">
        <v>4</v>
      </c>
      <c r="D11" s="13" t="s">
        <v>4</v>
      </c>
      <c r="E11" s="3"/>
      <c r="F11" s="268" t="s">
        <v>5</v>
      </c>
      <c r="G11" s="269"/>
      <c r="H11" s="269"/>
      <c r="I11" s="269"/>
      <c r="J11" s="269"/>
      <c r="K11" s="270"/>
      <c r="L11" s="14"/>
      <c r="M11" s="271" t="s">
        <v>6</v>
      </c>
      <c r="N11" s="272"/>
      <c r="O11" s="14"/>
      <c r="P11" s="15" t="s">
        <v>7</v>
      </c>
      <c r="Q11" s="3"/>
      <c r="R11" s="15" t="s">
        <v>8</v>
      </c>
      <c r="S11" s="268" t="s">
        <v>9</v>
      </c>
      <c r="T11" s="269"/>
      <c r="U11" s="270"/>
      <c r="V11" s="15" t="s">
        <v>10</v>
      </c>
      <c r="W11" s="16" t="s">
        <v>11</v>
      </c>
      <c r="X11" s="3" t="s">
        <v>12</v>
      </c>
      <c r="Y11" s="273" t="s">
        <v>13</v>
      </c>
      <c r="Z11" s="274"/>
      <c r="AA11" s="274"/>
      <c r="AB11" s="274"/>
      <c r="AC11" s="17" t="s">
        <v>11</v>
      </c>
      <c r="AD11" s="18"/>
      <c r="AE11" s="275" t="s">
        <v>14</v>
      </c>
      <c r="AF11" s="276"/>
      <c r="AG11" s="276"/>
      <c r="AH11" s="19" t="s">
        <v>15</v>
      </c>
      <c r="AI11" s="3"/>
      <c r="AJ11" s="20" t="s">
        <v>16</v>
      </c>
      <c r="AK11" s="21"/>
      <c r="AL11" s="22"/>
      <c r="AM11" s="23"/>
      <c r="AN11" s="15" t="s">
        <v>17</v>
      </c>
      <c r="AO11" s="3"/>
      <c r="AP11" s="250" t="s">
        <v>18</v>
      </c>
      <c r="AQ11" s="251"/>
      <c r="AR11" s="252"/>
      <c r="AS11" s="250" t="s">
        <v>19</v>
      </c>
      <c r="AT11" s="251"/>
      <c r="AU11" s="252"/>
      <c r="AV11" s="3"/>
      <c r="AW11" s="24" t="s">
        <v>20</v>
      </c>
      <c r="AX11" s="16" t="s">
        <v>20</v>
      </c>
      <c r="AY11" s="15" t="s">
        <v>21</v>
      </c>
      <c r="AZ11" s="15" t="s">
        <v>21</v>
      </c>
      <c r="BA11" s="3"/>
      <c r="BB11" s="14" t="s">
        <v>20</v>
      </c>
      <c r="BC11" s="14" t="s">
        <v>12</v>
      </c>
      <c r="BD11" s="25" t="s">
        <v>12</v>
      </c>
    </row>
    <row r="12" spans="1:56" ht="15.75" thickBot="1">
      <c r="B12" s="26" t="s">
        <v>12</v>
      </c>
      <c r="C12" s="27" t="s">
        <v>12</v>
      </c>
      <c r="D12" s="28" t="s">
        <v>7</v>
      </c>
      <c r="E12" s="5"/>
      <c r="F12" s="29" t="s">
        <v>22</v>
      </c>
      <c r="G12" s="29" t="s">
        <v>23</v>
      </c>
      <c r="H12" s="29" t="s">
        <v>24</v>
      </c>
      <c r="I12" s="29" t="s">
        <v>25</v>
      </c>
      <c r="J12" s="29" t="s">
        <v>26</v>
      </c>
      <c r="K12" s="29" t="s">
        <v>17</v>
      </c>
      <c r="L12" s="30"/>
      <c r="M12" s="31" t="s">
        <v>7</v>
      </c>
      <c r="N12" s="32" t="s">
        <v>27</v>
      </c>
      <c r="O12" s="33"/>
      <c r="P12" s="27" t="s">
        <v>28</v>
      </c>
      <c r="Q12" s="5"/>
      <c r="R12" s="27" t="s">
        <v>29</v>
      </c>
      <c r="S12" s="34" t="s">
        <v>30</v>
      </c>
      <c r="T12" s="27" t="s">
        <v>31</v>
      </c>
      <c r="U12" s="27" t="s">
        <v>32</v>
      </c>
      <c r="V12" s="27" t="s">
        <v>33</v>
      </c>
      <c r="W12" s="35" t="s">
        <v>34</v>
      </c>
      <c r="X12" s="5" t="s">
        <v>12</v>
      </c>
      <c r="Y12" s="253" t="s">
        <v>35</v>
      </c>
      <c r="Z12" s="254"/>
      <c r="AA12" s="254"/>
      <c r="AB12" s="255"/>
      <c r="AC12" s="36" t="s">
        <v>17</v>
      </c>
      <c r="AD12" s="37"/>
      <c r="AE12" s="256" t="s">
        <v>36</v>
      </c>
      <c r="AF12" s="257"/>
      <c r="AG12" s="257"/>
      <c r="AH12" s="38" t="s">
        <v>37</v>
      </c>
      <c r="AI12" s="5"/>
      <c r="AJ12" s="39" t="s">
        <v>38</v>
      </c>
      <c r="AK12" s="40" t="s">
        <v>39</v>
      </c>
      <c r="AL12" s="39" t="s">
        <v>40</v>
      </c>
      <c r="AM12" s="39" t="s">
        <v>41</v>
      </c>
      <c r="AN12" s="27" t="s">
        <v>42</v>
      </c>
      <c r="AO12" s="10"/>
      <c r="AP12" s="41"/>
      <c r="AQ12" s="42"/>
      <c r="AR12" s="34"/>
      <c r="AS12" s="41" t="s">
        <v>43</v>
      </c>
      <c r="AT12" s="43" t="s">
        <v>85</v>
      </c>
      <c r="AU12" s="34"/>
      <c r="AV12" s="5"/>
      <c r="AW12" s="44" t="s">
        <v>11</v>
      </c>
      <c r="AX12" s="35" t="s">
        <v>11</v>
      </c>
      <c r="AY12" s="27" t="s">
        <v>44</v>
      </c>
      <c r="AZ12" s="27" t="s">
        <v>45</v>
      </c>
      <c r="BA12" s="5"/>
      <c r="BB12" s="30" t="s">
        <v>11</v>
      </c>
      <c r="BC12" s="30" t="s">
        <v>44</v>
      </c>
      <c r="BD12" s="45" t="s">
        <v>45</v>
      </c>
    </row>
    <row r="13" spans="1:56" ht="15" customHeight="1" thickBot="1">
      <c r="B13" s="46"/>
      <c r="C13" s="47"/>
      <c r="D13" s="48" t="s">
        <v>12</v>
      </c>
      <c r="E13" s="7"/>
      <c r="F13" s="49"/>
      <c r="G13" s="49"/>
      <c r="H13" s="49"/>
      <c r="I13" s="49" t="s">
        <v>46</v>
      </c>
      <c r="J13" s="49"/>
      <c r="K13" s="49"/>
      <c r="L13" s="50"/>
      <c r="M13" s="51" t="s">
        <v>47</v>
      </c>
      <c r="N13" s="49" t="s">
        <v>48</v>
      </c>
      <c r="O13" s="50"/>
      <c r="P13" s="47" t="s">
        <v>12</v>
      </c>
      <c r="Q13" s="7"/>
      <c r="R13" s="47"/>
      <c r="S13" s="52"/>
      <c r="T13" s="47"/>
      <c r="U13" s="47"/>
      <c r="V13" s="47" t="s">
        <v>49</v>
      </c>
      <c r="W13" s="53" t="s">
        <v>50</v>
      </c>
      <c r="X13" s="7"/>
      <c r="Y13" s="54" t="s">
        <v>30</v>
      </c>
      <c r="Z13" s="54" t="s">
        <v>31</v>
      </c>
      <c r="AA13" s="55" t="s">
        <v>51</v>
      </c>
      <c r="AB13" s="56" t="s">
        <v>52</v>
      </c>
      <c r="AC13" s="57"/>
      <c r="AD13" s="7"/>
      <c r="AE13" s="58" t="s">
        <v>30</v>
      </c>
      <c r="AF13" s="59" t="s">
        <v>31</v>
      </c>
      <c r="AG13" s="60" t="s">
        <v>52</v>
      </c>
      <c r="AH13" s="61" t="s">
        <v>52</v>
      </c>
      <c r="AI13" s="62"/>
      <c r="AJ13" s="47" t="s">
        <v>53</v>
      </c>
      <c r="AK13" s="63" t="s">
        <v>53</v>
      </c>
      <c r="AL13" s="47" t="s">
        <v>53</v>
      </c>
      <c r="AM13" s="47" t="s">
        <v>53</v>
      </c>
      <c r="AN13" s="47" t="s">
        <v>53</v>
      </c>
      <c r="AO13" s="7"/>
      <c r="AP13" s="64" t="s">
        <v>54</v>
      </c>
      <c r="AQ13" s="65" t="s">
        <v>55</v>
      </c>
      <c r="AR13" s="66" t="s">
        <v>56</v>
      </c>
      <c r="AS13" s="67" t="s">
        <v>57</v>
      </c>
      <c r="AT13" s="65" t="s">
        <v>58</v>
      </c>
      <c r="AU13" s="66" t="s">
        <v>59</v>
      </c>
      <c r="AV13" s="7"/>
      <c r="AW13" s="68" t="s">
        <v>21</v>
      </c>
      <c r="AX13" s="53" t="s">
        <v>21</v>
      </c>
      <c r="AY13" s="47"/>
      <c r="AZ13" s="47"/>
      <c r="BA13" s="7"/>
      <c r="BB13" s="69">
        <v>1</v>
      </c>
      <c r="BC13" s="70">
        <v>0</v>
      </c>
      <c r="BD13" s="71" t="s">
        <v>60</v>
      </c>
    </row>
    <row r="14" spans="1:56" ht="16.5" thickBot="1">
      <c r="B14" s="72">
        <v>41519</v>
      </c>
      <c r="C14" s="73" t="s">
        <v>61</v>
      </c>
      <c r="D14" s="14">
        <v>10</v>
      </c>
      <c r="E14" s="74"/>
      <c r="F14" s="75">
        <v>0</v>
      </c>
      <c r="G14" s="14">
        <v>0</v>
      </c>
      <c r="H14" s="14">
        <v>0</v>
      </c>
      <c r="I14" s="14">
        <v>0</v>
      </c>
      <c r="J14" s="14">
        <v>0</v>
      </c>
      <c r="K14" s="14">
        <f>SUM(F14:J14)</f>
        <v>0</v>
      </c>
      <c r="L14" s="74"/>
      <c r="M14" s="75">
        <v>0</v>
      </c>
      <c r="N14" s="14">
        <v>0</v>
      </c>
      <c r="O14" s="74"/>
      <c r="P14" s="76">
        <f>D14-(M14+N14)</f>
        <v>10</v>
      </c>
      <c r="Q14" s="74"/>
      <c r="R14" s="77" t="s">
        <v>84</v>
      </c>
      <c r="S14" s="78">
        <v>0.185</v>
      </c>
      <c r="T14" s="78">
        <v>0.185</v>
      </c>
      <c r="U14" s="79">
        <f>S14+T14</f>
        <v>0.37</v>
      </c>
      <c r="V14" s="80">
        <v>85</v>
      </c>
      <c r="W14" s="15">
        <f>P14*V14</f>
        <v>850</v>
      </c>
      <c r="X14" s="74"/>
      <c r="Y14" s="81">
        <v>1026</v>
      </c>
      <c r="Z14" s="82">
        <v>1026</v>
      </c>
      <c r="AA14" s="82">
        <v>0</v>
      </c>
      <c r="AB14" s="82">
        <v>0</v>
      </c>
      <c r="AC14" s="83">
        <v>1026</v>
      </c>
      <c r="AD14" s="84"/>
      <c r="AE14" s="81">
        <v>3</v>
      </c>
      <c r="AF14" s="82">
        <v>4</v>
      </c>
      <c r="AG14" s="82">
        <v>0</v>
      </c>
      <c r="AH14" s="82">
        <v>3</v>
      </c>
      <c r="AI14" s="5"/>
      <c r="AJ14" s="11">
        <f>AC14*U14</f>
        <v>379.62</v>
      </c>
      <c r="AK14" s="85">
        <v>1.5</v>
      </c>
      <c r="AL14" s="14">
        <v>15.32</v>
      </c>
      <c r="AM14" s="14">
        <v>0</v>
      </c>
      <c r="AN14" s="15">
        <f>AK14+AM14</f>
        <v>1.5</v>
      </c>
      <c r="AO14" s="86" t="e">
        <f>#REF!</f>
        <v>#REF!</v>
      </c>
      <c r="AP14" s="87">
        <v>0</v>
      </c>
      <c r="AQ14" s="87">
        <v>10</v>
      </c>
      <c r="AR14" s="88">
        <f>100- ((AP14+AQ14)/(AC14*2))*100</f>
        <v>99.512670565302145</v>
      </c>
      <c r="AS14" s="89">
        <v>515.34</v>
      </c>
      <c r="AT14" s="90">
        <f>AJ14+AK14+AL14+AM14</f>
        <v>396.44</v>
      </c>
      <c r="AU14" s="90">
        <f>AS14-AT14</f>
        <v>118.90000000000003</v>
      </c>
      <c r="AV14" s="5"/>
      <c r="AW14" s="11">
        <f>(AC14/W14)*100</f>
        <v>120.70588235294117</v>
      </c>
      <c r="AX14" s="14" t="s">
        <v>63</v>
      </c>
      <c r="AY14" s="15">
        <f>(AK14/(AJ14+AK14))*100</f>
        <v>0.39357682619647355</v>
      </c>
      <c r="AZ14" s="14">
        <f>(AN14/AJ14)*100</f>
        <v>0.39513197407934247</v>
      </c>
      <c r="BA14" s="74"/>
      <c r="BB14" s="75" t="s">
        <v>64</v>
      </c>
      <c r="BC14" s="14" t="s">
        <v>64</v>
      </c>
      <c r="BD14" s="14" t="s">
        <v>64</v>
      </c>
    </row>
    <row r="15" spans="1:56" ht="15.75">
      <c r="B15" s="91" t="s">
        <v>70</v>
      </c>
      <c r="C15" s="92"/>
      <c r="D15" s="92"/>
      <c r="E15" s="74"/>
      <c r="F15" s="77"/>
      <c r="G15" s="92"/>
      <c r="H15" s="92"/>
      <c r="I15" s="92"/>
      <c r="J15" s="92"/>
      <c r="K15" s="92"/>
      <c r="L15" s="74"/>
      <c r="M15" s="77"/>
      <c r="N15" s="92"/>
      <c r="O15" s="74"/>
      <c r="P15" s="93">
        <f>D14-M14-N14-K14</f>
        <v>10</v>
      </c>
      <c r="Q15" s="74"/>
      <c r="R15" s="77"/>
      <c r="S15" s="78"/>
      <c r="T15" s="78"/>
      <c r="U15" s="79"/>
      <c r="V15" s="80"/>
      <c r="W15" s="94">
        <f>(P14-K14)*V14</f>
        <v>850</v>
      </c>
      <c r="X15" s="95"/>
      <c r="Y15" s="96"/>
      <c r="Z15" s="97"/>
      <c r="AA15" s="97"/>
      <c r="AB15" s="97"/>
      <c r="AC15" s="98"/>
      <c r="AD15" s="99"/>
      <c r="AE15" s="96"/>
      <c r="AF15" s="97"/>
      <c r="AG15" s="97"/>
      <c r="AH15" s="97"/>
      <c r="AI15" s="10"/>
      <c r="AJ15" s="100"/>
      <c r="AK15" s="101"/>
      <c r="AL15" s="102"/>
      <c r="AM15" s="102"/>
      <c r="AN15" s="102"/>
      <c r="AO15" s="95"/>
      <c r="AP15" s="103"/>
      <c r="AQ15" s="103"/>
      <c r="AR15" s="104"/>
      <c r="AS15" s="105"/>
      <c r="AT15" s="101"/>
      <c r="AU15" s="101"/>
      <c r="AV15" s="10"/>
      <c r="AW15" s="106">
        <f>((AC14+AC15)/W15)*100</f>
        <v>120.70588235294117</v>
      </c>
      <c r="AX15" s="102"/>
      <c r="AY15" s="102"/>
      <c r="AZ15" s="102"/>
      <c r="BA15" s="95"/>
      <c r="BB15" s="77"/>
      <c r="BC15" s="92"/>
      <c r="BD15" s="92"/>
    </row>
    <row r="16" spans="1:56" ht="15.75" thickBot="1"/>
    <row r="17" spans="2:56">
      <c r="B17" s="11" t="s">
        <v>3</v>
      </c>
      <c r="C17" s="12" t="s">
        <v>4</v>
      </c>
      <c r="D17" s="13" t="s">
        <v>4</v>
      </c>
      <c r="E17" s="3"/>
      <c r="F17" s="268" t="s">
        <v>5</v>
      </c>
      <c r="G17" s="269"/>
      <c r="H17" s="269"/>
      <c r="I17" s="269"/>
      <c r="J17" s="269"/>
      <c r="K17" s="270"/>
      <c r="L17" s="14"/>
      <c r="M17" s="271" t="s">
        <v>6</v>
      </c>
      <c r="N17" s="272"/>
      <c r="O17" s="14"/>
      <c r="P17" s="15" t="s">
        <v>7</v>
      </c>
      <c r="Q17" s="3"/>
      <c r="R17" s="15" t="s">
        <v>8</v>
      </c>
      <c r="S17" s="268" t="s">
        <v>9</v>
      </c>
      <c r="T17" s="269"/>
      <c r="U17" s="270"/>
      <c r="V17" s="15" t="s">
        <v>10</v>
      </c>
      <c r="W17" s="16" t="s">
        <v>11</v>
      </c>
      <c r="X17" s="3" t="s">
        <v>12</v>
      </c>
      <c r="Y17" s="273" t="s">
        <v>13</v>
      </c>
      <c r="Z17" s="274"/>
      <c r="AA17" s="274"/>
      <c r="AB17" s="274"/>
      <c r="AC17" s="17" t="s">
        <v>11</v>
      </c>
      <c r="AD17" s="18"/>
      <c r="AE17" s="275" t="s">
        <v>14</v>
      </c>
      <c r="AF17" s="276"/>
      <c r="AG17" s="276"/>
      <c r="AH17" s="19" t="s">
        <v>15</v>
      </c>
      <c r="AI17" s="3"/>
      <c r="AJ17" s="20" t="s">
        <v>16</v>
      </c>
      <c r="AK17" s="21"/>
      <c r="AL17" s="22"/>
      <c r="AM17" s="23"/>
      <c r="AN17" s="15" t="s">
        <v>17</v>
      </c>
      <c r="AO17" s="3"/>
      <c r="AP17" s="250" t="s">
        <v>18</v>
      </c>
      <c r="AQ17" s="251"/>
      <c r="AR17" s="252"/>
      <c r="AS17" s="250" t="s">
        <v>19</v>
      </c>
      <c r="AT17" s="251"/>
      <c r="AU17" s="252"/>
      <c r="AV17" s="3"/>
      <c r="AW17" s="24" t="s">
        <v>20</v>
      </c>
      <c r="AX17" s="16" t="s">
        <v>20</v>
      </c>
      <c r="AY17" s="15" t="s">
        <v>21</v>
      </c>
      <c r="AZ17" s="15" t="s">
        <v>21</v>
      </c>
      <c r="BA17" s="3"/>
      <c r="BB17" s="14" t="s">
        <v>20</v>
      </c>
      <c r="BC17" s="14" t="s">
        <v>12</v>
      </c>
      <c r="BD17" s="25" t="s">
        <v>12</v>
      </c>
    </row>
    <row r="18" spans="2:56" ht="15.75" thickBot="1">
      <c r="B18" s="26" t="s">
        <v>12</v>
      </c>
      <c r="C18" s="27" t="s">
        <v>12</v>
      </c>
      <c r="D18" s="28" t="s">
        <v>7</v>
      </c>
      <c r="E18" s="5"/>
      <c r="F18" s="29" t="s">
        <v>22</v>
      </c>
      <c r="G18" s="29" t="s">
        <v>23</v>
      </c>
      <c r="H18" s="29" t="s">
        <v>24</v>
      </c>
      <c r="I18" s="29" t="s">
        <v>25</v>
      </c>
      <c r="J18" s="29" t="s">
        <v>26</v>
      </c>
      <c r="K18" s="29" t="s">
        <v>17</v>
      </c>
      <c r="L18" s="30"/>
      <c r="M18" s="31" t="s">
        <v>7</v>
      </c>
      <c r="N18" s="32" t="s">
        <v>27</v>
      </c>
      <c r="O18" s="33"/>
      <c r="P18" s="27" t="s">
        <v>28</v>
      </c>
      <c r="Q18" s="5"/>
      <c r="R18" s="27" t="s">
        <v>29</v>
      </c>
      <c r="S18" s="34" t="s">
        <v>30</v>
      </c>
      <c r="T18" s="27" t="s">
        <v>31</v>
      </c>
      <c r="U18" s="27" t="s">
        <v>32</v>
      </c>
      <c r="V18" s="27" t="s">
        <v>33</v>
      </c>
      <c r="W18" s="35" t="s">
        <v>34</v>
      </c>
      <c r="X18" s="5" t="s">
        <v>12</v>
      </c>
      <c r="Y18" s="253" t="s">
        <v>35</v>
      </c>
      <c r="Z18" s="254"/>
      <c r="AA18" s="254"/>
      <c r="AB18" s="255"/>
      <c r="AC18" s="36" t="s">
        <v>17</v>
      </c>
      <c r="AD18" s="37"/>
      <c r="AE18" s="256" t="s">
        <v>36</v>
      </c>
      <c r="AF18" s="257"/>
      <c r="AG18" s="257"/>
      <c r="AH18" s="38" t="s">
        <v>37</v>
      </c>
      <c r="AI18" s="5"/>
      <c r="AJ18" s="39" t="s">
        <v>38</v>
      </c>
      <c r="AK18" s="40" t="s">
        <v>39</v>
      </c>
      <c r="AL18" s="39" t="s">
        <v>40</v>
      </c>
      <c r="AM18" s="39" t="s">
        <v>41</v>
      </c>
      <c r="AN18" s="27" t="s">
        <v>42</v>
      </c>
      <c r="AO18" s="10"/>
      <c r="AP18" s="41"/>
      <c r="AQ18" s="42"/>
      <c r="AR18" s="34"/>
      <c r="AS18" s="41" t="s">
        <v>43</v>
      </c>
      <c r="AT18" s="43" t="s">
        <v>86</v>
      </c>
      <c r="AU18" s="34"/>
      <c r="AV18" s="5"/>
      <c r="AW18" s="44" t="s">
        <v>11</v>
      </c>
      <c r="AX18" s="35" t="s">
        <v>11</v>
      </c>
      <c r="AY18" s="27" t="s">
        <v>44</v>
      </c>
      <c r="AZ18" s="27" t="s">
        <v>45</v>
      </c>
      <c r="BA18" s="5"/>
      <c r="BB18" s="30" t="s">
        <v>11</v>
      </c>
      <c r="BC18" s="30" t="s">
        <v>44</v>
      </c>
      <c r="BD18" s="45" t="s">
        <v>45</v>
      </c>
    </row>
    <row r="19" spans="2:56" ht="15" customHeight="1" thickBot="1">
      <c r="B19" s="46"/>
      <c r="C19" s="47"/>
      <c r="D19" s="48" t="s">
        <v>12</v>
      </c>
      <c r="E19" s="7"/>
      <c r="F19" s="49"/>
      <c r="G19" s="49"/>
      <c r="H19" s="49"/>
      <c r="I19" s="49" t="s">
        <v>46</v>
      </c>
      <c r="J19" s="49"/>
      <c r="K19" s="49"/>
      <c r="L19" s="50"/>
      <c r="M19" s="51" t="s">
        <v>47</v>
      </c>
      <c r="N19" s="49" t="s">
        <v>48</v>
      </c>
      <c r="O19" s="50"/>
      <c r="P19" s="47" t="s">
        <v>12</v>
      </c>
      <c r="Q19" s="7"/>
      <c r="R19" s="47"/>
      <c r="S19" s="52"/>
      <c r="T19" s="47"/>
      <c r="U19" s="47"/>
      <c r="V19" s="47" t="s">
        <v>49</v>
      </c>
      <c r="W19" s="53" t="s">
        <v>50</v>
      </c>
      <c r="X19" s="7"/>
      <c r="Y19" s="54" t="s">
        <v>30</v>
      </c>
      <c r="Z19" s="54" t="s">
        <v>31</v>
      </c>
      <c r="AA19" s="55" t="s">
        <v>51</v>
      </c>
      <c r="AB19" s="56" t="s">
        <v>52</v>
      </c>
      <c r="AC19" s="57"/>
      <c r="AD19" s="7"/>
      <c r="AE19" s="58" t="s">
        <v>30</v>
      </c>
      <c r="AF19" s="59" t="s">
        <v>31</v>
      </c>
      <c r="AG19" s="60" t="s">
        <v>52</v>
      </c>
      <c r="AH19" s="61" t="s">
        <v>52</v>
      </c>
      <c r="AI19" s="62"/>
      <c r="AJ19" s="47" t="s">
        <v>53</v>
      </c>
      <c r="AK19" s="63" t="s">
        <v>53</v>
      </c>
      <c r="AL19" s="47" t="s">
        <v>53</v>
      </c>
      <c r="AM19" s="47" t="s">
        <v>53</v>
      </c>
      <c r="AN19" s="47" t="s">
        <v>53</v>
      </c>
      <c r="AO19" s="7"/>
      <c r="AP19" s="64" t="s">
        <v>54</v>
      </c>
      <c r="AQ19" s="65" t="s">
        <v>55</v>
      </c>
      <c r="AR19" s="66" t="s">
        <v>56</v>
      </c>
      <c r="AS19" s="67" t="s">
        <v>57</v>
      </c>
      <c r="AT19" s="65" t="s">
        <v>58</v>
      </c>
      <c r="AU19" s="66" t="s">
        <v>59</v>
      </c>
      <c r="AV19" s="7"/>
      <c r="AW19" s="68" t="s">
        <v>21</v>
      </c>
      <c r="AX19" s="53" t="s">
        <v>21</v>
      </c>
      <c r="AY19" s="47"/>
      <c r="AZ19" s="47"/>
      <c r="BA19" s="7"/>
      <c r="BB19" s="69">
        <v>1</v>
      </c>
      <c r="BC19" s="70">
        <v>0</v>
      </c>
      <c r="BD19" s="71" t="s">
        <v>60</v>
      </c>
    </row>
    <row r="20" spans="2:56" ht="16.5" thickBot="1">
      <c r="B20" s="72">
        <v>41520</v>
      </c>
      <c r="C20" s="73" t="s">
        <v>61</v>
      </c>
      <c r="D20" s="14">
        <v>10</v>
      </c>
      <c r="E20" s="74"/>
      <c r="F20" s="75">
        <v>0.5</v>
      </c>
      <c r="G20" s="14">
        <v>0</v>
      </c>
      <c r="H20" s="14">
        <v>0</v>
      </c>
      <c r="I20" s="14">
        <v>0</v>
      </c>
      <c r="J20" s="14">
        <v>0</v>
      </c>
      <c r="K20" s="14">
        <f>SUM(F20:J20)</f>
        <v>0.5</v>
      </c>
      <c r="L20" s="74"/>
      <c r="M20" s="75">
        <v>0</v>
      </c>
      <c r="N20" s="14">
        <v>0</v>
      </c>
      <c r="O20" s="74"/>
      <c r="P20" s="76">
        <f>D20-(M20+N20)</f>
        <v>10</v>
      </c>
      <c r="Q20" s="74"/>
      <c r="R20" s="77" t="s">
        <v>84</v>
      </c>
      <c r="S20" s="78">
        <v>0.185</v>
      </c>
      <c r="T20" s="78">
        <v>0.185</v>
      </c>
      <c r="U20" s="79">
        <f>S20+T20</f>
        <v>0.37</v>
      </c>
      <c r="V20" s="80">
        <v>85</v>
      </c>
      <c r="W20" s="15">
        <f>P20*V20</f>
        <v>850</v>
      </c>
      <c r="X20" s="74"/>
      <c r="Y20" s="81">
        <v>1080</v>
      </c>
      <c r="Z20" s="82">
        <v>1080</v>
      </c>
      <c r="AA20" s="82">
        <v>0</v>
      </c>
      <c r="AB20" s="82">
        <v>0</v>
      </c>
      <c r="AC20" s="83">
        <v>1080</v>
      </c>
      <c r="AD20" s="84"/>
      <c r="AE20" s="81">
        <v>4</v>
      </c>
      <c r="AF20" s="82">
        <v>5</v>
      </c>
      <c r="AG20" s="82">
        <v>0</v>
      </c>
      <c r="AH20" s="82">
        <v>4</v>
      </c>
      <c r="AI20" s="5"/>
      <c r="AJ20" s="11">
        <f>AC20*U20</f>
        <v>399.6</v>
      </c>
      <c r="AK20" s="85">
        <v>1.8</v>
      </c>
      <c r="AL20" s="14">
        <v>15</v>
      </c>
      <c r="AM20" s="14">
        <v>0</v>
      </c>
      <c r="AN20" s="15">
        <f>AK20+AM20</f>
        <v>1.8</v>
      </c>
      <c r="AO20" s="86" t="e">
        <f>#REF!</f>
        <v>#REF!</v>
      </c>
      <c r="AP20" s="87">
        <v>0</v>
      </c>
      <c r="AQ20" s="87">
        <v>10</v>
      </c>
      <c r="AR20" s="88">
        <f>100- ((AP20+AQ20)/(AC20*2))*100</f>
        <v>99.537037037037038</v>
      </c>
      <c r="AS20" s="89">
        <v>680</v>
      </c>
      <c r="AT20" s="90">
        <f>AJ20+AK20+AL20+AM20</f>
        <v>416.40000000000003</v>
      </c>
      <c r="AU20" s="90">
        <f>AS20-AT20</f>
        <v>263.59999999999997</v>
      </c>
      <c r="AV20" s="5"/>
      <c r="AW20" s="11">
        <f>(AC20/W20)*100</f>
        <v>127.05882352941175</v>
      </c>
      <c r="AX20" s="14" t="s">
        <v>63</v>
      </c>
      <c r="AY20" s="15">
        <f>(AK20/(AJ20+AK20))*100</f>
        <v>0.44843049327354262</v>
      </c>
      <c r="AZ20" s="14">
        <f>(AN20/AJ20)*100</f>
        <v>0.45045045045045046</v>
      </c>
      <c r="BA20" s="74"/>
      <c r="BB20" s="75" t="s">
        <v>64</v>
      </c>
      <c r="BC20" s="14" t="s">
        <v>64</v>
      </c>
      <c r="BD20" s="14" t="s">
        <v>64</v>
      </c>
    </row>
    <row r="21" spans="2:56" ht="15.75">
      <c r="B21" s="91" t="s">
        <v>66</v>
      </c>
      <c r="C21" s="92"/>
      <c r="D21" s="92"/>
      <c r="E21" s="74"/>
      <c r="F21" s="77"/>
      <c r="G21" s="92"/>
      <c r="H21" s="92"/>
      <c r="I21" s="92"/>
      <c r="J21" s="92"/>
      <c r="K21" s="92"/>
      <c r="L21" s="74"/>
      <c r="M21" s="77"/>
      <c r="N21" s="92"/>
      <c r="O21" s="74"/>
      <c r="P21" s="93">
        <f>D20-M20-N20-K20</f>
        <v>9.5</v>
      </c>
      <c r="Q21" s="74"/>
      <c r="R21" s="77"/>
      <c r="S21" s="78"/>
      <c r="T21" s="78"/>
      <c r="U21" s="79"/>
      <c r="V21" s="80"/>
      <c r="W21" s="94">
        <f>(P20-K20)*V20</f>
        <v>807.5</v>
      </c>
      <c r="X21" s="95"/>
      <c r="Y21" s="96"/>
      <c r="Z21" s="97"/>
      <c r="AA21" s="97"/>
      <c r="AB21" s="97"/>
      <c r="AC21" s="98"/>
      <c r="AD21" s="99"/>
      <c r="AE21" s="96"/>
      <c r="AF21" s="97"/>
      <c r="AG21" s="97"/>
      <c r="AH21" s="97"/>
      <c r="AI21" s="10"/>
      <c r="AJ21" s="100"/>
      <c r="AK21" s="101"/>
      <c r="AL21" s="102"/>
      <c r="AM21" s="102"/>
      <c r="AN21" s="102"/>
      <c r="AO21" s="95"/>
      <c r="AP21" s="103"/>
      <c r="AQ21" s="103"/>
      <c r="AR21" s="104"/>
      <c r="AS21" s="105"/>
      <c r="AT21" s="101"/>
      <c r="AU21" s="101"/>
      <c r="AV21" s="10"/>
      <c r="AW21" s="106">
        <f>((AC20+AC21)/W21)*100</f>
        <v>133.74613003095973</v>
      </c>
      <c r="AX21" s="102"/>
      <c r="AY21" s="102"/>
      <c r="AZ21" s="102"/>
      <c r="BA21" s="95"/>
      <c r="BB21" s="77"/>
      <c r="BC21" s="92"/>
      <c r="BD21" s="92"/>
    </row>
    <row r="22" spans="2:56" ht="15.75" thickBot="1"/>
    <row r="23" spans="2:56">
      <c r="B23" s="11" t="s">
        <v>3</v>
      </c>
      <c r="C23" s="12" t="s">
        <v>4</v>
      </c>
      <c r="D23" s="13" t="s">
        <v>4</v>
      </c>
      <c r="E23" s="3"/>
      <c r="F23" s="268" t="s">
        <v>5</v>
      </c>
      <c r="G23" s="269"/>
      <c r="H23" s="269"/>
      <c r="I23" s="269"/>
      <c r="J23" s="269"/>
      <c r="K23" s="270"/>
      <c r="L23" s="14"/>
      <c r="M23" s="271" t="s">
        <v>6</v>
      </c>
      <c r="N23" s="272"/>
      <c r="O23" s="14"/>
      <c r="P23" s="15" t="s">
        <v>7</v>
      </c>
      <c r="Q23" s="3"/>
      <c r="R23" s="15" t="s">
        <v>8</v>
      </c>
      <c r="S23" s="268" t="s">
        <v>9</v>
      </c>
      <c r="T23" s="269"/>
      <c r="U23" s="270"/>
      <c r="V23" s="15" t="s">
        <v>10</v>
      </c>
      <c r="W23" s="16" t="s">
        <v>11</v>
      </c>
      <c r="X23" s="3" t="s">
        <v>12</v>
      </c>
      <c r="Y23" s="273" t="s">
        <v>13</v>
      </c>
      <c r="Z23" s="274"/>
      <c r="AA23" s="274"/>
      <c r="AB23" s="274"/>
      <c r="AC23" s="17" t="s">
        <v>11</v>
      </c>
      <c r="AD23" s="18"/>
      <c r="AE23" s="275" t="s">
        <v>14</v>
      </c>
      <c r="AF23" s="276"/>
      <c r="AG23" s="276"/>
      <c r="AH23" s="19" t="s">
        <v>15</v>
      </c>
      <c r="AI23" s="3"/>
      <c r="AJ23" s="20" t="s">
        <v>16</v>
      </c>
      <c r="AK23" s="21"/>
      <c r="AL23" s="22"/>
      <c r="AM23" s="23"/>
      <c r="AN23" s="15" t="s">
        <v>17</v>
      </c>
      <c r="AO23" s="3"/>
      <c r="AP23" s="250" t="s">
        <v>18</v>
      </c>
      <c r="AQ23" s="251"/>
      <c r="AR23" s="252"/>
      <c r="AS23" s="250" t="s">
        <v>19</v>
      </c>
      <c r="AT23" s="251"/>
      <c r="AU23" s="252"/>
      <c r="AV23" s="3"/>
      <c r="AW23" s="24" t="s">
        <v>20</v>
      </c>
      <c r="AX23" s="16" t="s">
        <v>20</v>
      </c>
      <c r="AY23" s="15" t="s">
        <v>21</v>
      </c>
      <c r="AZ23" s="15" t="s">
        <v>21</v>
      </c>
      <c r="BA23" s="3"/>
      <c r="BB23" s="14" t="s">
        <v>20</v>
      </c>
      <c r="BC23" s="14" t="s">
        <v>12</v>
      </c>
      <c r="BD23" s="25" t="s">
        <v>12</v>
      </c>
    </row>
    <row r="24" spans="2:56" ht="15.75" thickBot="1">
      <c r="B24" s="26" t="s">
        <v>12</v>
      </c>
      <c r="C24" s="27" t="s">
        <v>12</v>
      </c>
      <c r="D24" s="28" t="s">
        <v>7</v>
      </c>
      <c r="E24" s="5"/>
      <c r="F24" s="29" t="s">
        <v>22</v>
      </c>
      <c r="G24" s="29" t="s">
        <v>23</v>
      </c>
      <c r="H24" s="29" t="s">
        <v>24</v>
      </c>
      <c r="I24" s="29" t="s">
        <v>25</v>
      </c>
      <c r="J24" s="29" t="s">
        <v>26</v>
      </c>
      <c r="K24" s="29" t="s">
        <v>17</v>
      </c>
      <c r="L24" s="30"/>
      <c r="M24" s="31" t="s">
        <v>7</v>
      </c>
      <c r="N24" s="32" t="s">
        <v>27</v>
      </c>
      <c r="O24" s="33"/>
      <c r="P24" s="27" t="s">
        <v>28</v>
      </c>
      <c r="Q24" s="5"/>
      <c r="R24" s="27" t="s">
        <v>29</v>
      </c>
      <c r="S24" s="34" t="s">
        <v>30</v>
      </c>
      <c r="T24" s="27" t="s">
        <v>31</v>
      </c>
      <c r="U24" s="27" t="s">
        <v>32</v>
      </c>
      <c r="V24" s="27" t="s">
        <v>33</v>
      </c>
      <c r="W24" s="35" t="s">
        <v>34</v>
      </c>
      <c r="X24" s="5" t="s">
        <v>12</v>
      </c>
      <c r="Y24" s="253" t="s">
        <v>35</v>
      </c>
      <c r="Z24" s="254"/>
      <c r="AA24" s="254"/>
      <c r="AB24" s="255"/>
      <c r="AC24" s="36" t="s">
        <v>17</v>
      </c>
      <c r="AD24" s="37"/>
      <c r="AE24" s="256" t="s">
        <v>36</v>
      </c>
      <c r="AF24" s="257"/>
      <c r="AG24" s="257"/>
      <c r="AH24" s="38" t="s">
        <v>37</v>
      </c>
      <c r="AI24" s="5"/>
      <c r="AJ24" s="39" t="s">
        <v>38</v>
      </c>
      <c r="AK24" s="40" t="s">
        <v>39</v>
      </c>
      <c r="AL24" s="39" t="s">
        <v>40</v>
      </c>
      <c r="AM24" s="39" t="s">
        <v>41</v>
      </c>
      <c r="AN24" s="27" t="s">
        <v>42</v>
      </c>
      <c r="AO24" s="10"/>
      <c r="AP24" s="41"/>
      <c r="AQ24" s="42"/>
      <c r="AR24" s="34"/>
      <c r="AS24" s="41" t="s">
        <v>43</v>
      </c>
      <c r="AT24" s="43" t="s">
        <v>87</v>
      </c>
      <c r="AU24" s="34"/>
      <c r="AV24" s="5"/>
      <c r="AW24" s="44" t="s">
        <v>11</v>
      </c>
      <c r="AX24" s="35" t="s">
        <v>11</v>
      </c>
      <c r="AY24" s="27" t="s">
        <v>44</v>
      </c>
      <c r="AZ24" s="27" t="s">
        <v>45</v>
      </c>
      <c r="BA24" s="5"/>
      <c r="BB24" s="30" t="s">
        <v>11</v>
      </c>
      <c r="BC24" s="30" t="s">
        <v>44</v>
      </c>
      <c r="BD24" s="45" t="s">
        <v>45</v>
      </c>
    </row>
    <row r="25" spans="2:56" ht="15" customHeight="1" thickBot="1">
      <c r="B25" s="46"/>
      <c r="C25" s="47"/>
      <c r="D25" s="48" t="s">
        <v>12</v>
      </c>
      <c r="E25" s="7"/>
      <c r="F25" s="49"/>
      <c r="G25" s="49"/>
      <c r="H25" s="49"/>
      <c r="I25" s="49" t="s">
        <v>46</v>
      </c>
      <c r="J25" s="49"/>
      <c r="K25" s="49"/>
      <c r="L25" s="50"/>
      <c r="M25" s="51" t="s">
        <v>47</v>
      </c>
      <c r="N25" s="49" t="s">
        <v>48</v>
      </c>
      <c r="O25" s="50"/>
      <c r="P25" s="47" t="s">
        <v>12</v>
      </c>
      <c r="Q25" s="7"/>
      <c r="R25" s="47"/>
      <c r="S25" s="52"/>
      <c r="T25" s="47"/>
      <c r="U25" s="47"/>
      <c r="V25" s="47" t="s">
        <v>49</v>
      </c>
      <c r="W25" s="53" t="s">
        <v>50</v>
      </c>
      <c r="X25" s="7"/>
      <c r="Y25" s="54" t="s">
        <v>30</v>
      </c>
      <c r="Z25" s="54" t="s">
        <v>31</v>
      </c>
      <c r="AA25" s="55" t="s">
        <v>51</v>
      </c>
      <c r="AB25" s="56" t="s">
        <v>52</v>
      </c>
      <c r="AC25" s="57"/>
      <c r="AD25" s="7"/>
      <c r="AE25" s="58" t="s">
        <v>30</v>
      </c>
      <c r="AF25" s="59" t="s">
        <v>31</v>
      </c>
      <c r="AG25" s="60" t="s">
        <v>52</v>
      </c>
      <c r="AH25" s="61" t="s">
        <v>52</v>
      </c>
      <c r="AI25" s="62"/>
      <c r="AJ25" s="47" t="s">
        <v>53</v>
      </c>
      <c r="AK25" s="63" t="s">
        <v>53</v>
      </c>
      <c r="AL25" s="47" t="s">
        <v>53</v>
      </c>
      <c r="AM25" s="47" t="s">
        <v>53</v>
      </c>
      <c r="AN25" s="47" t="s">
        <v>53</v>
      </c>
      <c r="AO25" s="7"/>
      <c r="AP25" s="64" t="s">
        <v>54</v>
      </c>
      <c r="AQ25" s="65" t="s">
        <v>55</v>
      </c>
      <c r="AR25" s="66" t="s">
        <v>56</v>
      </c>
      <c r="AS25" s="67" t="s">
        <v>57</v>
      </c>
      <c r="AT25" s="65" t="s">
        <v>58</v>
      </c>
      <c r="AU25" s="66" t="s">
        <v>59</v>
      </c>
      <c r="AV25" s="7"/>
      <c r="AW25" s="68" t="s">
        <v>21</v>
      </c>
      <c r="AX25" s="53" t="s">
        <v>21</v>
      </c>
      <c r="AY25" s="47"/>
      <c r="AZ25" s="47"/>
      <c r="BA25" s="7"/>
      <c r="BB25" s="69">
        <v>1</v>
      </c>
      <c r="BC25" s="70">
        <v>0</v>
      </c>
      <c r="BD25" s="71" t="s">
        <v>60</v>
      </c>
    </row>
    <row r="26" spans="2:56" ht="16.5" thickBot="1">
      <c r="B26" s="72">
        <v>41528</v>
      </c>
      <c r="C26" s="73" t="s">
        <v>61</v>
      </c>
      <c r="D26" s="14">
        <v>4</v>
      </c>
      <c r="E26" s="74"/>
      <c r="F26" s="75">
        <v>0</v>
      </c>
      <c r="G26" s="14">
        <v>0</v>
      </c>
      <c r="H26" s="14">
        <v>0</v>
      </c>
      <c r="I26" s="14">
        <v>0</v>
      </c>
      <c r="J26" s="14">
        <v>0</v>
      </c>
      <c r="K26" s="14">
        <f>SUM(F26:J26)</f>
        <v>0</v>
      </c>
      <c r="L26" s="74"/>
      <c r="M26" s="75">
        <v>0</v>
      </c>
      <c r="N26" s="14">
        <v>0</v>
      </c>
      <c r="O26" s="74"/>
      <c r="P26" s="76">
        <f>D26-(M26+N26)</f>
        <v>4</v>
      </c>
      <c r="Q26" s="74"/>
      <c r="R26" s="77" t="s">
        <v>88</v>
      </c>
      <c r="S26" s="78">
        <v>0.215</v>
      </c>
      <c r="T26" s="78">
        <v>0.215</v>
      </c>
      <c r="U26" s="79">
        <f>S26+T26</f>
        <v>0.43</v>
      </c>
      <c r="V26" s="80">
        <v>110</v>
      </c>
      <c r="W26" s="15">
        <f>P26*V26</f>
        <v>440</v>
      </c>
      <c r="X26" s="74"/>
      <c r="Y26" s="81">
        <v>420</v>
      </c>
      <c r="Z26" s="82">
        <v>420</v>
      </c>
      <c r="AA26" s="82">
        <v>0</v>
      </c>
      <c r="AB26" s="82">
        <v>0</v>
      </c>
      <c r="AC26" s="83">
        <v>420</v>
      </c>
      <c r="AD26" s="84"/>
      <c r="AE26" s="81">
        <v>39</v>
      </c>
      <c r="AF26" s="82">
        <v>38</v>
      </c>
      <c r="AG26" s="82">
        <v>0</v>
      </c>
      <c r="AH26" s="82">
        <v>39</v>
      </c>
      <c r="AI26" s="5"/>
      <c r="AJ26" s="11">
        <f>AC26*U26</f>
        <v>180.6</v>
      </c>
      <c r="AK26" s="85">
        <v>17</v>
      </c>
      <c r="AL26" s="14">
        <v>3</v>
      </c>
      <c r="AM26" s="14">
        <v>10</v>
      </c>
      <c r="AN26" s="15">
        <f>AK26+AM26</f>
        <v>27</v>
      </c>
      <c r="AO26" s="86" t="e">
        <f>#REF!</f>
        <v>#REF!</v>
      </c>
      <c r="AP26" s="87">
        <v>0</v>
      </c>
      <c r="AQ26" s="87">
        <v>10</v>
      </c>
      <c r="AR26" s="88">
        <f>100- ((AP26+AQ26)/(AC26*2))*100</f>
        <v>98.80952380952381</v>
      </c>
      <c r="AS26" s="89">
        <v>680</v>
      </c>
      <c r="AT26" s="90">
        <f>AJ26+AK26+AL26+AM26</f>
        <v>210.6</v>
      </c>
      <c r="AU26" s="90">
        <f>AS26-AT26</f>
        <v>469.4</v>
      </c>
      <c r="AV26" s="5"/>
      <c r="AW26" s="11">
        <f>(AC26/W26)*100</f>
        <v>95.454545454545453</v>
      </c>
      <c r="AX26" s="14" t="s">
        <v>63</v>
      </c>
      <c r="AY26" s="15">
        <f>(AK26/(AJ26+AK26))*100</f>
        <v>8.6032388663967616</v>
      </c>
      <c r="AZ26" s="14">
        <f>(AN26/AJ26)*100</f>
        <v>14.950166112956811</v>
      </c>
      <c r="BA26" s="74"/>
      <c r="BB26" s="75" t="s">
        <v>64</v>
      </c>
      <c r="BC26" s="14" t="s">
        <v>64</v>
      </c>
      <c r="BD26" s="14" t="s">
        <v>64</v>
      </c>
    </row>
    <row r="27" spans="2:56" ht="15.75">
      <c r="B27" s="91" t="s">
        <v>71</v>
      </c>
      <c r="C27" s="92"/>
      <c r="D27" s="92"/>
      <c r="E27" s="74"/>
      <c r="F27" s="77"/>
      <c r="G27" s="92"/>
      <c r="H27" s="92"/>
      <c r="I27" s="92"/>
      <c r="J27" s="92"/>
      <c r="K27" s="92"/>
      <c r="L27" s="74"/>
      <c r="M27" s="77"/>
      <c r="N27" s="92"/>
      <c r="O27" s="74"/>
      <c r="P27" s="93">
        <f>D26-M26-N26-K26</f>
        <v>4</v>
      </c>
      <c r="Q27" s="74"/>
      <c r="R27" s="77"/>
      <c r="S27" s="78"/>
      <c r="T27" s="78"/>
      <c r="U27" s="79"/>
      <c r="V27" s="80"/>
      <c r="W27" s="94">
        <f>(P26-K26)*V26</f>
        <v>440</v>
      </c>
      <c r="X27" s="95"/>
      <c r="Y27" s="96"/>
      <c r="Z27" s="97"/>
      <c r="AA27" s="97"/>
      <c r="AB27" s="97"/>
      <c r="AC27" s="98"/>
      <c r="AD27" s="99"/>
      <c r="AE27" s="96"/>
      <c r="AF27" s="97"/>
      <c r="AG27" s="97"/>
      <c r="AH27" s="97"/>
      <c r="AI27" s="10"/>
      <c r="AJ27" s="100"/>
      <c r="AK27" s="101"/>
      <c r="AL27" s="102"/>
      <c r="AM27" s="102"/>
      <c r="AN27" s="102"/>
      <c r="AO27" s="95"/>
      <c r="AP27" s="103"/>
      <c r="AQ27" s="103"/>
      <c r="AR27" s="104"/>
      <c r="AS27" s="105"/>
      <c r="AT27" s="101"/>
      <c r="AU27" s="101"/>
      <c r="AV27" s="10"/>
      <c r="AW27" s="106">
        <f>((AC26+AC27)/W27)*100</f>
        <v>95.454545454545453</v>
      </c>
      <c r="AX27" s="102"/>
      <c r="AY27" s="102"/>
      <c r="AZ27" s="102"/>
      <c r="BA27" s="95"/>
      <c r="BB27" s="77"/>
      <c r="BC27" s="92"/>
      <c r="BD27" s="92"/>
    </row>
    <row r="28" spans="2:56" ht="15.75" thickBot="1"/>
    <row r="29" spans="2:56" ht="16.5" thickBot="1">
      <c r="B29" s="72">
        <v>41529</v>
      </c>
      <c r="C29" s="73" t="s">
        <v>61</v>
      </c>
      <c r="D29" s="14">
        <v>8</v>
      </c>
      <c r="E29" s="74"/>
      <c r="F29" s="75">
        <v>0</v>
      </c>
      <c r="G29" s="14">
        <v>0</v>
      </c>
      <c r="H29" s="14">
        <v>0</v>
      </c>
      <c r="I29" s="14">
        <v>0</v>
      </c>
      <c r="J29" s="14">
        <v>0</v>
      </c>
      <c r="K29" s="14">
        <f>SUM(F29:J29)</f>
        <v>0</v>
      </c>
      <c r="L29" s="74"/>
      <c r="M29" s="75">
        <v>0</v>
      </c>
      <c r="N29" s="14">
        <v>0</v>
      </c>
      <c r="O29" s="74"/>
      <c r="P29" s="76">
        <f>D29-(M29+N29)</f>
        <v>8</v>
      </c>
      <c r="Q29" s="74"/>
      <c r="R29" s="77" t="s">
        <v>88</v>
      </c>
      <c r="S29" s="78">
        <v>0.215</v>
      </c>
      <c r="T29" s="78">
        <v>0.215</v>
      </c>
      <c r="U29" s="79">
        <f>S29+T29</f>
        <v>0.43</v>
      </c>
      <c r="V29" s="80">
        <v>110</v>
      </c>
      <c r="W29" s="15">
        <f>P29*V29</f>
        <v>880</v>
      </c>
      <c r="X29" s="74"/>
      <c r="Y29" s="81">
        <v>668</v>
      </c>
      <c r="Z29" s="82">
        <v>668</v>
      </c>
      <c r="AA29" s="82">
        <v>0</v>
      </c>
      <c r="AB29" s="82">
        <v>0</v>
      </c>
      <c r="AC29" s="83">
        <v>668</v>
      </c>
      <c r="AD29" s="84"/>
      <c r="AE29" s="81">
        <v>58</v>
      </c>
      <c r="AF29" s="82">
        <v>58</v>
      </c>
      <c r="AG29" s="82">
        <v>0</v>
      </c>
      <c r="AH29" s="82">
        <v>58</v>
      </c>
      <c r="AI29" s="5"/>
      <c r="AJ29" s="11">
        <f>AC29*U29</f>
        <v>287.24</v>
      </c>
      <c r="AK29" s="85">
        <v>25</v>
      </c>
      <c r="AL29" s="14">
        <v>5.92</v>
      </c>
      <c r="AM29" s="14">
        <v>0</v>
      </c>
      <c r="AN29" s="15">
        <f>AK29+AM29</f>
        <v>25</v>
      </c>
      <c r="AO29" s="86" t="e">
        <f>#REF!</f>
        <v>#REF!</v>
      </c>
      <c r="AP29" s="87">
        <v>0</v>
      </c>
      <c r="AQ29" s="87">
        <v>10</v>
      </c>
      <c r="AR29" s="88">
        <f>100- ((AP29+AQ29)/(AC29*2))*100</f>
        <v>99.251497005988028</v>
      </c>
      <c r="AS29" s="89">
        <f>AU26</f>
        <v>469.4</v>
      </c>
      <c r="AT29" s="90">
        <f>AJ29+AK29+AL29+AM29</f>
        <v>318.16000000000003</v>
      </c>
      <c r="AU29" s="90">
        <f>AS29-AT29</f>
        <v>151.23999999999995</v>
      </c>
      <c r="AV29" s="5"/>
      <c r="AW29" s="11">
        <f>(AC29/W29)*100</f>
        <v>75.909090909090907</v>
      </c>
      <c r="AX29" s="14" t="s">
        <v>63</v>
      </c>
      <c r="AY29" s="15">
        <f>(AK29/(AJ29+AK29))*100</f>
        <v>8.006661542403279</v>
      </c>
      <c r="AZ29" s="14">
        <f>(AN29/AJ29)*100</f>
        <v>8.7035231861857678</v>
      </c>
      <c r="BA29" s="74"/>
      <c r="BB29" s="75" t="s">
        <v>64</v>
      </c>
      <c r="BC29" s="14" t="s">
        <v>64</v>
      </c>
      <c r="BD29" s="14" t="s">
        <v>64</v>
      </c>
    </row>
    <row r="30" spans="2:56" ht="15.75">
      <c r="B30" s="91" t="s">
        <v>70</v>
      </c>
      <c r="C30" s="92"/>
      <c r="D30" s="92"/>
      <c r="E30" s="74"/>
      <c r="F30" s="77"/>
      <c r="G30" s="92"/>
      <c r="H30" s="92"/>
      <c r="I30" s="92"/>
      <c r="J30" s="92"/>
      <c r="K30" s="92"/>
      <c r="L30" s="74"/>
      <c r="M30" s="77"/>
      <c r="N30" s="92"/>
      <c r="O30" s="74"/>
      <c r="P30" s="93">
        <f>D29-M29-N29-K29</f>
        <v>8</v>
      </c>
      <c r="Q30" s="74"/>
      <c r="R30" s="77"/>
      <c r="S30" s="78"/>
      <c r="T30" s="78"/>
      <c r="U30" s="79"/>
      <c r="V30" s="80"/>
      <c r="W30" s="94">
        <f>(P29-K29)*V29</f>
        <v>880</v>
      </c>
      <c r="X30" s="95"/>
      <c r="Y30" s="96"/>
      <c r="Z30" s="97"/>
      <c r="AA30" s="97"/>
      <c r="AB30" s="97"/>
      <c r="AC30" s="98"/>
      <c r="AD30" s="99"/>
      <c r="AE30" s="96"/>
      <c r="AF30" s="97"/>
      <c r="AG30" s="97"/>
      <c r="AH30" s="97"/>
      <c r="AI30" s="10"/>
      <c r="AJ30" s="100"/>
      <c r="AK30" s="101"/>
      <c r="AL30" s="102"/>
      <c r="AM30" s="102"/>
      <c r="AN30" s="102"/>
      <c r="AO30" s="95"/>
      <c r="AP30" s="103"/>
      <c r="AQ30" s="103"/>
      <c r="AR30" s="104"/>
      <c r="AS30" s="105"/>
      <c r="AT30" s="101"/>
      <c r="AU30" s="101"/>
      <c r="AV30" s="10"/>
      <c r="AW30" s="106">
        <f>((AC29+AC30)/W30)*100</f>
        <v>75.909090909090907</v>
      </c>
      <c r="AX30" s="102"/>
      <c r="AY30" s="102"/>
      <c r="AZ30" s="102"/>
      <c r="BA30" s="95"/>
      <c r="BB30" s="77"/>
      <c r="BC30" s="92"/>
      <c r="BD30" s="92"/>
    </row>
    <row r="31" spans="2:56" ht="15.75" thickBot="1"/>
    <row r="32" spans="2:56" ht="16.5" thickBot="1">
      <c r="B32" s="72">
        <v>41542</v>
      </c>
      <c r="C32" s="73" t="s">
        <v>61</v>
      </c>
      <c r="D32" s="14">
        <v>8</v>
      </c>
      <c r="E32" s="74"/>
      <c r="F32" s="75">
        <v>1</v>
      </c>
      <c r="G32" s="14">
        <v>4</v>
      </c>
      <c r="H32" s="14">
        <v>0</v>
      </c>
      <c r="I32" s="14">
        <v>0</v>
      </c>
      <c r="J32" s="14">
        <v>0</v>
      </c>
      <c r="K32" s="14">
        <f>SUM(F32:J32)</f>
        <v>5</v>
      </c>
      <c r="L32" s="74"/>
      <c r="M32" s="75">
        <v>0</v>
      </c>
      <c r="N32" s="14">
        <v>0</v>
      </c>
      <c r="O32" s="74"/>
      <c r="P32" s="76">
        <f>D32-(M32+N32)</f>
        <v>8</v>
      </c>
      <c r="Q32" s="74"/>
      <c r="R32" s="77" t="s">
        <v>88</v>
      </c>
      <c r="S32" s="78">
        <v>0.215</v>
      </c>
      <c r="T32" s="78">
        <v>0.215</v>
      </c>
      <c r="U32" s="79">
        <f>S32+T32</f>
        <v>0.43</v>
      </c>
      <c r="V32" s="80">
        <v>110</v>
      </c>
      <c r="W32" s="15">
        <f>P32*V32</f>
        <v>880</v>
      </c>
      <c r="X32" s="74"/>
      <c r="Y32" s="81">
        <v>308</v>
      </c>
      <c r="Z32" s="82">
        <v>308</v>
      </c>
      <c r="AA32" s="82">
        <v>0</v>
      </c>
      <c r="AB32" s="82">
        <v>0</v>
      </c>
      <c r="AC32" s="83">
        <v>308</v>
      </c>
      <c r="AD32" s="84"/>
      <c r="AE32" s="81">
        <v>6</v>
      </c>
      <c r="AF32" s="82">
        <v>7</v>
      </c>
      <c r="AG32" s="82">
        <v>0</v>
      </c>
      <c r="AH32" s="82">
        <v>6</v>
      </c>
      <c r="AI32" s="5"/>
      <c r="AJ32" s="11">
        <f>AC32*U32</f>
        <v>132.44</v>
      </c>
      <c r="AK32" s="85">
        <v>2.96</v>
      </c>
      <c r="AL32" s="14">
        <v>4.95</v>
      </c>
      <c r="AM32" s="14">
        <v>0.45</v>
      </c>
      <c r="AN32" s="15">
        <f>AK32+AM32</f>
        <v>3.41</v>
      </c>
      <c r="AO32" s="86" t="e">
        <f>#REF!</f>
        <v>#REF!</v>
      </c>
      <c r="AP32" s="87">
        <v>0</v>
      </c>
      <c r="AQ32" s="87">
        <v>10</v>
      </c>
      <c r="AR32" s="88">
        <f>100- ((AP32+AQ32)/(AC32*2))*100</f>
        <v>98.376623376623371</v>
      </c>
      <c r="AS32" s="89">
        <f>AU29</f>
        <v>151.23999999999995</v>
      </c>
      <c r="AT32" s="90">
        <f>AJ32+AK32+AL32+AM32</f>
        <v>140.79999999999998</v>
      </c>
      <c r="AU32" s="90">
        <f>AS32-AT32</f>
        <v>10.439999999999969</v>
      </c>
      <c r="AV32" s="5"/>
      <c r="AW32" s="11">
        <f>(AC32/W32)*100</f>
        <v>35</v>
      </c>
      <c r="AX32" s="14" t="s">
        <v>63</v>
      </c>
      <c r="AY32" s="15">
        <f>(AK32/(AJ32+AK32))*100</f>
        <v>2.1861152141802069</v>
      </c>
      <c r="AZ32" s="14">
        <f>(AN32/AJ32)*100</f>
        <v>2.5747508305647844</v>
      </c>
      <c r="BA32" s="74"/>
      <c r="BB32" s="75" t="s">
        <v>64</v>
      </c>
      <c r="BC32" s="14" t="s">
        <v>64</v>
      </c>
      <c r="BD32" s="14" t="s">
        <v>64</v>
      </c>
    </row>
    <row r="33" spans="2:56" ht="15.75">
      <c r="B33" s="91" t="s">
        <v>74</v>
      </c>
      <c r="C33" s="92"/>
      <c r="D33" s="92"/>
      <c r="E33" s="74"/>
      <c r="F33" s="77"/>
      <c r="G33" s="92"/>
      <c r="H33" s="92"/>
      <c r="I33" s="92"/>
      <c r="J33" s="92"/>
      <c r="K33" s="92"/>
      <c r="L33" s="74"/>
      <c r="M33" s="77"/>
      <c r="N33" s="92"/>
      <c r="O33" s="74"/>
      <c r="P33" s="93">
        <f>D32-M32-N32-K32</f>
        <v>3</v>
      </c>
      <c r="Q33" s="74"/>
      <c r="R33" s="77"/>
      <c r="S33" s="78"/>
      <c r="T33" s="78"/>
      <c r="U33" s="79"/>
      <c r="V33" s="80"/>
      <c r="W33" s="94">
        <f>(P32-K32)*V32</f>
        <v>330</v>
      </c>
      <c r="X33" s="95"/>
      <c r="Y33" s="96"/>
      <c r="Z33" s="97"/>
      <c r="AA33" s="97"/>
      <c r="AB33" s="97"/>
      <c r="AC33" s="98"/>
      <c r="AD33" s="99"/>
      <c r="AE33" s="96"/>
      <c r="AF33" s="97"/>
      <c r="AG33" s="97"/>
      <c r="AH33" s="97"/>
      <c r="AI33" s="10"/>
      <c r="AJ33" s="100"/>
      <c r="AK33" s="101"/>
      <c r="AL33" s="102"/>
      <c r="AM33" s="102"/>
      <c r="AN33" s="102"/>
      <c r="AO33" s="95"/>
      <c r="AP33" s="103"/>
      <c r="AQ33" s="103"/>
      <c r="AR33" s="104"/>
      <c r="AS33" s="105"/>
      <c r="AT33" s="101"/>
      <c r="AU33" s="101"/>
      <c r="AV33" s="10"/>
      <c r="AW33" s="106">
        <f>((AC32+AC33)/W33)*100</f>
        <v>93.333333333333329</v>
      </c>
      <c r="AX33" s="102"/>
      <c r="AY33" s="102"/>
      <c r="AZ33" s="102"/>
      <c r="BA33" s="95"/>
      <c r="BB33" s="77"/>
      <c r="BC33" s="92"/>
      <c r="BD33" s="92"/>
    </row>
    <row r="34" spans="2:56" ht="15.75" thickBot="1"/>
    <row r="35" spans="2:56">
      <c r="B35" s="11" t="s">
        <v>3</v>
      </c>
      <c r="C35" s="12" t="s">
        <v>4</v>
      </c>
      <c r="D35" s="13" t="s">
        <v>4</v>
      </c>
      <c r="E35" s="3"/>
      <c r="F35" s="268" t="s">
        <v>5</v>
      </c>
      <c r="G35" s="269"/>
      <c r="H35" s="269"/>
      <c r="I35" s="269"/>
      <c r="J35" s="269"/>
      <c r="K35" s="270"/>
      <c r="L35" s="14"/>
      <c r="M35" s="271" t="s">
        <v>6</v>
      </c>
      <c r="N35" s="272"/>
      <c r="O35" s="14"/>
      <c r="P35" s="15" t="s">
        <v>7</v>
      </c>
      <c r="Q35" s="3"/>
      <c r="R35" s="15" t="s">
        <v>8</v>
      </c>
      <c r="S35" s="268" t="s">
        <v>9</v>
      </c>
      <c r="T35" s="269"/>
      <c r="U35" s="270"/>
      <c r="V35" s="15" t="s">
        <v>10</v>
      </c>
      <c r="W35" s="16" t="s">
        <v>11</v>
      </c>
      <c r="X35" s="3" t="s">
        <v>12</v>
      </c>
      <c r="Y35" s="273" t="s">
        <v>13</v>
      </c>
      <c r="Z35" s="274"/>
      <c r="AA35" s="274"/>
      <c r="AB35" s="274"/>
      <c r="AC35" s="17" t="s">
        <v>11</v>
      </c>
      <c r="AD35" s="18"/>
      <c r="AE35" s="275" t="s">
        <v>14</v>
      </c>
      <c r="AF35" s="276"/>
      <c r="AG35" s="276"/>
      <c r="AH35" s="19" t="s">
        <v>15</v>
      </c>
      <c r="AI35" s="3"/>
      <c r="AJ35" s="20" t="s">
        <v>16</v>
      </c>
      <c r="AK35" s="21"/>
      <c r="AL35" s="22"/>
      <c r="AM35" s="23"/>
      <c r="AN35" s="15" t="s">
        <v>17</v>
      </c>
      <c r="AO35" s="3"/>
      <c r="AP35" s="250" t="s">
        <v>18</v>
      </c>
      <c r="AQ35" s="251"/>
      <c r="AR35" s="252"/>
      <c r="AS35" s="250" t="s">
        <v>19</v>
      </c>
      <c r="AT35" s="251"/>
      <c r="AU35" s="252"/>
      <c r="AV35" s="3"/>
      <c r="AW35" s="24" t="s">
        <v>20</v>
      </c>
      <c r="AX35" s="16" t="s">
        <v>20</v>
      </c>
      <c r="AY35" s="15" t="s">
        <v>21</v>
      </c>
      <c r="AZ35" s="15" t="s">
        <v>21</v>
      </c>
      <c r="BA35" s="3"/>
      <c r="BB35" s="14" t="s">
        <v>20</v>
      </c>
      <c r="BC35" s="14" t="s">
        <v>12</v>
      </c>
      <c r="BD35" s="25" t="s">
        <v>12</v>
      </c>
    </row>
    <row r="36" spans="2:56" ht="15.75" thickBot="1">
      <c r="B36" s="26" t="s">
        <v>12</v>
      </c>
      <c r="C36" s="27" t="s">
        <v>12</v>
      </c>
      <c r="D36" s="28" t="s">
        <v>7</v>
      </c>
      <c r="E36" s="5"/>
      <c r="F36" s="29" t="s">
        <v>22</v>
      </c>
      <c r="G36" s="29" t="s">
        <v>23</v>
      </c>
      <c r="H36" s="29" t="s">
        <v>24</v>
      </c>
      <c r="I36" s="29" t="s">
        <v>25</v>
      </c>
      <c r="J36" s="29" t="s">
        <v>26</v>
      </c>
      <c r="K36" s="29" t="s">
        <v>17</v>
      </c>
      <c r="L36" s="30"/>
      <c r="M36" s="31" t="s">
        <v>7</v>
      </c>
      <c r="N36" s="32" t="s">
        <v>27</v>
      </c>
      <c r="O36" s="33"/>
      <c r="P36" s="27" t="s">
        <v>28</v>
      </c>
      <c r="Q36" s="5"/>
      <c r="R36" s="27" t="s">
        <v>29</v>
      </c>
      <c r="S36" s="34" t="s">
        <v>30</v>
      </c>
      <c r="T36" s="27" t="s">
        <v>31</v>
      </c>
      <c r="U36" s="27" t="s">
        <v>32</v>
      </c>
      <c r="V36" s="27" t="s">
        <v>33</v>
      </c>
      <c r="W36" s="35" t="s">
        <v>34</v>
      </c>
      <c r="X36" s="5" t="s">
        <v>12</v>
      </c>
      <c r="Y36" s="253" t="s">
        <v>35</v>
      </c>
      <c r="Z36" s="254"/>
      <c r="AA36" s="254"/>
      <c r="AB36" s="255"/>
      <c r="AC36" s="36" t="s">
        <v>17</v>
      </c>
      <c r="AD36" s="37"/>
      <c r="AE36" s="256" t="s">
        <v>36</v>
      </c>
      <c r="AF36" s="257"/>
      <c r="AG36" s="257"/>
      <c r="AH36" s="38" t="s">
        <v>37</v>
      </c>
      <c r="AI36" s="5"/>
      <c r="AJ36" s="39" t="s">
        <v>38</v>
      </c>
      <c r="AK36" s="40" t="s">
        <v>39</v>
      </c>
      <c r="AL36" s="39" t="s">
        <v>40</v>
      </c>
      <c r="AM36" s="39" t="s">
        <v>41</v>
      </c>
      <c r="AN36" s="27" t="s">
        <v>42</v>
      </c>
      <c r="AO36" s="10"/>
      <c r="AP36" s="41"/>
      <c r="AQ36" s="42"/>
      <c r="AR36" s="34"/>
      <c r="AS36" s="41" t="s">
        <v>43</v>
      </c>
      <c r="AT36" s="43" t="s">
        <v>97</v>
      </c>
      <c r="AU36" s="34"/>
      <c r="AV36" s="5"/>
      <c r="AW36" s="44" t="s">
        <v>11</v>
      </c>
      <c r="AX36" s="35" t="s">
        <v>11</v>
      </c>
      <c r="AY36" s="27" t="s">
        <v>44</v>
      </c>
      <c r="AZ36" s="27" t="s">
        <v>45</v>
      </c>
      <c r="BA36" s="5"/>
      <c r="BB36" s="30" t="s">
        <v>11</v>
      </c>
      <c r="BC36" s="30" t="s">
        <v>44</v>
      </c>
      <c r="BD36" s="45" t="s">
        <v>45</v>
      </c>
    </row>
    <row r="37" spans="2:56" ht="15" customHeight="1" thickBot="1">
      <c r="B37" s="46"/>
      <c r="C37" s="47"/>
      <c r="D37" s="48" t="s">
        <v>12</v>
      </c>
      <c r="E37" s="7"/>
      <c r="F37" s="49"/>
      <c r="G37" s="49"/>
      <c r="H37" s="49"/>
      <c r="I37" s="49" t="s">
        <v>46</v>
      </c>
      <c r="J37" s="49"/>
      <c r="K37" s="49"/>
      <c r="L37" s="50"/>
      <c r="M37" s="51" t="s">
        <v>47</v>
      </c>
      <c r="N37" s="49" t="s">
        <v>48</v>
      </c>
      <c r="O37" s="50"/>
      <c r="P37" s="47" t="s">
        <v>12</v>
      </c>
      <c r="Q37" s="7"/>
      <c r="R37" s="47"/>
      <c r="S37" s="52"/>
      <c r="T37" s="47"/>
      <c r="U37" s="47"/>
      <c r="V37" s="47" t="s">
        <v>49</v>
      </c>
      <c r="W37" s="53" t="s">
        <v>50</v>
      </c>
      <c r="X37" s="7"/>
      <c r="Y37" s="54" t="s">
        <v>30</v>
      </c>
      <c r="Z37" s="54" t="s">
        <v>31</v>
      </c>
      <c r="AA37" s="55" t="s">
        <v>51</v>
      </c>
      <c r="AB37" s="56" t="s">
        <v>52</v>
      </c>
      <c r="AC37" s="57"/>
      <c r="AD37" s="7"/>
      <c r="AE37" s="58" t="s">
        <v>30</v>
      </c>
      <c r="AF37" s="59" t="s">
        <v>31</v>
      </c>
      <c r="AG37" s="60" t="s">
        <v>52</v>
      </c>
      <c r="AH37" s="61" t="s">
        <v>52</v>
      </c>
      <c r="AI37" s="62"/>
      <c r="AJ37" s="47" t="s">
        <v>53</v>
      </c>
      <c r="AK37" s="63" t="s">
        <v>53</v>
      </c>
      <c r="AL37" s="47" t="s">
        <v>53</v>
      </c>
      <c r="AM37" s="47" t="s">
        <v>53</v>
      </c>
      <c r="AN37" s="47" t="s">
        <v>53</v>
      </c>
      <c r="AO37" s="7"/>
      <c r="AP37" s="64" t="s">
        <v>54</v>
      </c>
      <c r="AQ37" s="65" t="s">
        <v>55</v>
      </c>
      <c r="AR37" s="66" t="s">
        <v>56</v>
      </c>
      <c r="AS37" s="67" t="s">
        <v>57</v>
      </c>
      <c r="AT37" s="65" t="s">
        <v>58</v>
      </c>
      <c r="AU37" s="66" t="s">
        <v>59</v>
      </c>
      <c r="AV37" s="7"/>
      <c r="AW37" s="68" t="s">
        <v>21</v>
      </c>
      <c r="AX37" s="53" t="s">
        <v>21</v>
      </c>
      <c r="AY37" s="47"/>
      <c r="AZ37" s="47"/>
      <c r="BA37" s="7"/>
      <c r="BB37" s="69">
        <v>1</v>
      </c>
      <c r="BC37" s="70">
        <v>0</v>
      </c>
      <c r="BD37" s="71" t="s">
        <v>60</v>
      </c>
    </row>
    <row r="38" spans="2:56" ht="16.5" thickBot="1">
      <c r="B38" s="72">
        <v>41547</v>
      </c>
      <c r="C38" s="73" t="s">
        <v>61</v>
      </c>
      <c r="D38" s="14">
        <v>2</v>
      </c>
      <c r="E38" s="74"/>
      <c r="F38" s="75">
        <v>0</v>
      </c>
      <c r="G38" s="14">
        <v>0</v>
      </c>
      <c r="H38" s="14">
        <v>0</v>
      </c>
      <c r="I38" s="14">
        <v>0</v>
      </c>
      <c r="J38" s="14">
        <v>0</v>
      </c>
      <c r="K38" s="14">
        <f>SUM(F38:J38)</f>
        <v>0</v>
      </c>
      <c r="L38" s="74"/>
      <c r="M38" s="75">
        <v>0</v>
      </c>
      <c r="N38" s="14">
        <v>0</v>
      </c>
      <c r="O38" s="74"/>
      <c r="P38" s="76">
        <f>D38-(M38+N38)</f>
        <v>2</v>
      </c>
      <c r="Q38" s="74"/>
      <c r="R38" s="77" t="s">
        <v>88</v>
      </c>
      <c r="S38" s="78">
        <v>0.215</v>
      </c>
      <c r="T38" s="78">
        <v>0.215</v>
      </c>
      <c r="U38" s="79">
        <f>S38+T38</f>
        <v>0.43</v>
      </c>
      <c r="V38" s="80">
        <v>110</v>
      </c>
      <c r="W38" s="15">
        <f>P38*V38</f>
        <v>220</v>
      </c>
      <c r="X38" s="74"/>
      <c r="Y38" s="81">
        <v>90</v>
      </c>
      <c r="Z38" s="82">
        <v>90</v>
      </c>
      <c r="AA38" s="82">
        <v>0</v>
      </c>
      <c r="AB38" s="82">
        <v>0</v>
      </c>
      <c r="AC38" s="83">
        <v>90</v>
      </c>
      <c r="AD38" s="84"/>
      <c r="AE38" s="81">
        <v>0</v>
      </c>
      <c r="AF38" s="82">
        <v>0</v>
      </c>
      <c r="AG38" s="82">
        <v>0</v>
      </c>
      <c r="AH38" s="82">
        <v>0</v>
      </c>
      <c r="AI38" s="5"/>
      <c r="AJ38" s="11">
        <f>AC38*U38</f>
        <v>38.700000000000003</v>
      </c>
      <c r="AK38" s="85">
        <v>17</v>
      </c>
      <c r="AL38" s="14">
        <v>3</v>
      </c>
      <c r="AM38" s="14">
        <v>10</v>
      </c>
      <c r="AN38" s="15">
        <f>AK38+AM38</f>
        <v>27</v>
      </c>
      <c r="AO38" s="86" t="e">
        <f>#REF!</f>
        <v>#REF!</v>
      </c>
      <c r="AP38" s="87">
        <v>0</v>
      </c>
      <c r="AQ38" s="87">
        <v>10</v>
      </c>
      <c r="AR38" s="88">
        <f>100- ((AP38+AQ38)/(AC38*2))*100</f>
        <v>94.444444444444443</v>
      </c>
      <c r="AS38" s="89">
        <v>680</v>
      </c>
      <c r="AT38" s="90">
        <f>AJ38+AK38+AL38+AM38</f>
        <v>68.7</v>
      </c>
      <c r="AU38" s="90">
        <f>AS38-AT38</f>
        <v>611.29999999999995</v>
      </c>
      <c r="AV38" s="5"/>
      <c r="AW38" s="11">
        <f>(AC38/W38)*100</f>
        <v>40.909090909090914</v>
      </c>
      <c r="AX38" s="14" t="s">
        <v>63</v>
      </c>
      <c r="AY38" s="15">
        <f>(AK38/(AJ38+AK38))*100</f>
        <v>30.520646319569117</v>
      </c>
      <c r="AZ38" s="14">
        <f>(AN38/AJ38)*100</f>
        <v>69.767441860465112</v>
      </c>
      <c r="BA38" s="74"/>
      <c r="BB38" s="75" t="s">
        <v>64</v>
      </c>
      <c r="BC38" s="14" t="s">
        <v>64</v>
      </c>
      <c r="BD38" s="14" t="s">
        <v>64</v>
      </c>
    </row>
    <row r="39" spans="2:56" ht="15.75">
      <c r="B39" s="91" t="s">
        <v>71</v>
      </c>
      <c r="C39" s="92"/>
      <c r="D39" s="92"/>
      <c r="E39" s="74"/>
      <c r="F39" s="77"/>
      <c r="G39" s="92"/>
      <c r="H39" s="92"/>
      <c r="I39" s="92"/>
      <c r="J39" s="92"/>
      <c r="K39" s="92"/>
      <c r="L39" s="74"/>
      <c r="M39" s="77"/>
      <c r="N39" s="92"/>
      <c r="O39" s="74"/>
      <c r="P39" s="93">
        <f>D38-M38-N38-K38</f>
        <v>2</v>
      </c>
      <c r="Q39" s="74"/>
      <c r="R39" s="77"/>
      <c r="S39" s="78"/>
      <c r="T39" s="78"/>
      <c r="U39" s="79"/>
      <c r="V39" s="80"/>
      <c r="W39" s="94">
        <f>(P38-K38)*V38</f>
        <v>220</v>
      </c>
      <c r="X39" s="95"/>
      <c r="Y39" s="96"/>
      <c r="Z39" s="97"/>
      <c r="AA39" s="97"/>
      <c r="AB39" s="97"/>
      <c r="AC39" s="98"/>
      <c r="AD39" s="99"/>
      <c r="AE39" s="96"/>
      <c r="AF39" s="97"/>
      <c r="AG39" s="97"/>
      <c r="AH39" s="97"/>
      <c r="AI39" s="10"/>
      <c r="AJ39" s="100"/>
      <c r="AK39" s="101"/>
      <c r="AL39" s="102"/>
      <c r="AM39" s="102"/>
      <c r="AN39" s="102"/>
      <c r="AO39" s="95"/>
      <c r="AP39" s="103"/>
      <c r="AQ39" s="103"/>
      <c r="AR39" s="104"/>
      <c r="AS39" s="105"/>
      <c r="AT39" s="101"/>
      <c r="AU39" s="101"/>
      <c r="AV39" s="10"/>
      <c r="AW39" s="106">
        <f>((AC38+AC39)/W39)*100</f>
        <v>40.909090909090914</v>
      </c>
      <c r="AX39" s="102"/>
      <c r="AY39" s="102"/>
      <c r="AZ39" s="102"/>
      <c r="BA39" s="95"/>
      <c r="BB39" s="77"/>
      <c r="BC39" s="92"/>
      <c r="BD39" s="92"/>
    </row>
    <row r="40" spans="2:56" ht="15.75">
      <c r="B40" s="16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167"/>
      <c r="Q40" s="5"/>
      <c r="R40" s="5"/>
      <c r="S40" s="168"/>
      <c r="T40" s="168"/>
      <c r="U40" s="168"/>
      <c r="V40" s="10"/>
      <c r="W40" s="169"/>
      <c r="X40" s="10"/>
      <c r="Y40" s="99"/>
      <c r="Z40" s="99"/>
      <c r="AA40" s="99"/>
      <c r="AB40" s="99"/>
      <c r="AC40" s="170"/>
      <c r="AD40" s="99"/>
      <c r="AE40" s="99"/>
      <c r="AF40" s="99"/>
      <c r="AG40" s="99"/>
      <c r="AH40" s="99"/>
      <c r="AI40" s="10"/>
      <c r="AJ40" s="171"/>
      <c r="AK40" s="172"/>
      <c r="AL40" s="10"/>
      <c r="AM40" s="10"/>
      <c r="AN40" s="10"/>
      <c r="AO40" s="10"/>
      <c r="AP40" s="10"/>
      <c r="AQ40" s="10"/>
      <c r="AR40" s="10"/>
      <c r="AS40" s="172"/>
      <c r="AT40" s="172"/>
      <c r="AU40" s="172"/>
      <c r="AV40" s="10"/>
      <c r="AW40" s="169"/>
      <c r="AX40" s="10"/>
      <c r="AY40" s="10"/>
      <c r="AZ40" s="10"/>
      <c r="BA40" s="10"/>
      <c r="BB40" s="5"/>
      <c r="BC40" s="5"/>
      <c r="BD40" s="5"/>
    </row>
    <row r="41" spans="2:56" ht="15.75" thickBot="1">
      <c r="B41" s="165" t="s">
        <v>77</v>
      </c>
    </row>
    <row r="42" spans="2:56">
      <c r="B42" s="108" t="s">
        <v>3</v>
      </c>
      <c r="C42" s="109" t="s">
        <v>4</v>
      </c>
      <c r="D42" s="110" t="s">
        <v>4</v>
      </c>
      <c r="E42" s="111"/>
      <c r="F42" s="261" t="s">
        <v>5</v>
      </c>
      <c r="G42" s="262"/>
      <c r="H42" s="262"/>
      <c r="I42" s="262"/>
      <c r="J42" s="262"/>
      <c r="K42" s="263"/>
      <c r="L42" s="112"/>
      <c r="M42" s="264" t="s">
        <v>6</v>
      </c>
      <c r="N42" s="265"/>
      <c r="O42" s="112"/>
      <c r="P42" s="112" t="s">
        <v>7</v>
      </c>
      <c r="Q42" s="111"/>
      <c r="R42" s="112" t="s">
        <v>8</v>
      </c>
      <c r="S42" s="261" t="s">
        <v>9</v>
      </c>
      <c r="T42" s="262"/>
      <c r="U42" s="263"/>
      <c r="V42" s="112" t="s">
        <v>10</v>
      </c>
      <c r="W42" s="112" t="s">
        <v>11</v>
      </c>
      <c r="X42" s="111" t="s">
        <v>12</v>
      </c>
      <c r="Y42" s="266" t="s">
        <v>13</v>
      </c>
      <c r="Z42" s="267"/>
      <c r="AA42" s="267"/>
      <c r="AB42" s="267"/>
      <c r="AC42" s="113" t="s">
        <v>11</v>
      </c>
      <c r="AD42" s="163"/>
      <c r="AE42" s="266" t="s">
        <v>14</v>
      </c>
      <c r="AF42" s="267"/>
      <c r="AG42" s="267"/>
      <c r="AH42" s="115" t="s">
        <v>15</v>
      </c>
      <c r="AI42" s="111"/>
      <c r="AJ42" s="116" t="s">
        <v>16</v>
      </c>
      <c r="AK42" s="117"/>
      <c r="AL42" s="111"/>
      <c r="AM42" s="118"/>
      <c r="AN42" s="112" t="s">
        <v>17</v>
      </c>
      <c r="AO42" s="111"/>
      <c r="AP42" s="258" t="s">
        <v>18</v>
      </c>
      <c r="AQ42" s="259"/>
      <c r="AR42" s="260"/>
      <c r="AS42" s="258" t="s">
        <v>19</v>
      </c>
      <c r="AT42" s="259"/>
      <c r="AU42" s="260"/>
      <c r="AV42" s="111"/>
      <c r="AW42" s="112" t="s">
        <v>20</v>
      </c>
      <c r="AX42" s="112" t="s">
        <v>20</v>
      </c>
      <c r="AY42" s="112" t="s">
        <v>21</v>
      </c>
      <c r="AZ42" s="112" t="s">
        <v>21</v>
      </c>
      <c r="BA42" s="111"/>
      <c r="BB42" s="112" t="s">
        <v>20</v>
      </c>
      <c r="BC42" s="112" t="s">
        <v>12</v>
      </c>
      <c r="BD42" s="119" t="s">
        <v>12</v>
      </c>
    </row>
    <row r="43" spans="2:56" ht="15.75" thickBot="1">
      <c r="B43" s="120" t="s">
        <v>12</v>
      </c>
      <c r="C43" s="121" t="s">
        <v>12</v>
      </c>
      <c r="D43" s="122" t="s">
        <v>7</v>
      </c>
      <c r="E43" s="123"/>
      <c r="F43" s="124" t="s">
        <v>22</v>
      </c>
      <c r="G43" s="124" t="s">
        <v>23</v>
      </c>
      <c r="H43" s="124" t="s">
        <v>24</v>
      </c>
      <c r="I43" s="124" t="s">
        <v>25</v>
      </c>
      <c r="J43" s="124" t="s">
        <v>26</v>
      </c>
      <c r="K43" s="124" t="s">
        <v>17</v>
      </c>
      <c r="L43" s="121"/>
      <c r="M43" s="125" t="s">
        <v>7</v>
      </c>
      <c r="N43" s="126" t="s">
        <v>27</v>
      </c>
      <c r="O43" s="121"/>
      <c r="P43" s="121" t="s">
        <v>28</v>
      </c>
      <c r="Q43" s="123"/>
      <c r="R43" s="121" t="s">
        <v>29</v>
      </c>
      <c r="S43" s="127" t="s">
        <v>30</v>
      </c>
      <c r="T43" s="121" t="s">
        <v>31</v>
      </c>
      <c r="U43" s="121" t="s">
        <v>32</v>
      </c>
      <c r="V43" s="121" t="s">
        <v>33</v>
      </c>
      <c r="W43" s="121" t="s">
        <v>34</v>
      </c>
      <c r="X43" s="123" t="s">
        <v>12</v>
      </c>
      <c r="Y43" s="246" t="s">
        <v>35</v>
      </c>
      <c r="Z43" s="247"/>
      <c r="AA43" s="247"/>
      <c r="AB43" s="248"/>
      <c r="AC43" s="125" t="s">
        <v>17</v>
      </c>
      <c r="AD43" s="164"/>
      <c r="AE43" s="249" t="s">
        <v>36</v>
      </c>
      <c r="AF43" s="248"/>
      <c r="AG43" s="248"/>
      <c r="AH43" s="129" t="s">
        <v>37</v>
      </c>
      <c r="AI43" s="123"/>
      <c r="AJ43" s="130" t="s">
        <v>38</v>
      </c>
      <c r="AK43" s="131" t="s">
        <v>39</v>
      </c>
      <c r="AL43" s="130" t="s">
        <v>40</v>
      </c>
      <c r="AM43" s="130" t="s">
        <v>41</v>
      </c>
      <c r="AN43" s="121" t="s">
        <v>42</v>
      </c>
      <c r="AO43" s="123"/>
      <c r="AP43" s="132"/>
      <c r="AQ43" s="123"/>
      <c r="AR43" s="127"/>
      <c r="AS43" s="132" t="s">
        <v>43</v>
      </c>
      <c r="AT43" s="123" t="s">
        <v>94</v>
      </c>
      <c r="AU43" s="127"/>
      <c r="AV43" s="123"/>
      <c r="AW43" s="121" t="s">
        <v>11</v>
      </c>
      <c r="AX43" s="121" t="s">
        <v>11</v>
      </c>
      <c r="AY43" s="121" t="s">
        <v>44</v>
      </c>
      <c r="AZ43" s="121" t="s">
        <v>45</v>
      </c>
      <c r="BA43" s="123"/>
      <c r="BB43" s="121" t="s">
        <v>11</v>
      </c>
      <c r="BC43" s="121" t="s">
        <v>44</v>
      </c>
      <c r="BD43" s="122" t="s">
        <v>45</v>
      </c>
    </row>
    <row r="44" spans="2:56" ht="15" customHeight="1" thickBot="1">
      <c r="B44" s="133"/>
      <c r="C44" s="134"/>
      <c r="D44" s="135" t="s">
        <v>12</v>
      </c>
      <c r="E44" s="136"/>
      <c r="F44" s="137"/>
      <c r="G44" s="137"/>
      <c r="H44" s="137"/>
      <c r="I44" s="137" t="s">
        <v>46</v>
      </c>
      <c r="J44" s="137"/>
      <c r="K44" s="137"/>
      <c r="L44" s="134"/>
      <c r="M44" s="138" t="s">
        <v>47</v>
      </c>
      <c r="N44" s="137" t="s">
        <v>48</v>
      </c>
      <c r="O44" s="134"/>
      <c r="P44" s="134" t="s">
        <v>12</v>
      </c>
      <c r="Q44" s="136"/>
      <c r="R44" s="134"/>
      <c r="S44" s="139"/>
      <c r="T44" s="134"/>
      <c r="U44" s="134"/>
      <c r="V44" s="134" t="s">
        <v>49</v>
      </c>
      <c r="W44" s="134" t="s">
        <v>50</v>
      </c>
      <c r="X44" s="136"/>
      <c r="Y44" s="140" t="s">
        <v>30</v>
      </c>
      <c r="Z44" s="140" t="s">
        <v>31</v>
      </c>
      <c r="AA44" s="141" t="s">
        <v>51</v>
      </c>
      <c r="AB44" s="142" t="s">
        <v>52</v>
      </c>
      <c r="AC44" s="139"/>
      <c r="AD44" s="136"/>
      <c r="AE44" s="143" t="s">
        <v>30</v>
      </c>
      <c r="AF44" s="144" t="s">
        <v>31</v>
      </c>
      <c r="AG44" s="145" t="s">
        <v>52</v>
      </c>
      <c r="AH44" s="146" t="s">
        <v>52</v>
      </c>
      <c r="AI44" s="136"/>
      <c r="AJ44" s="134" t="s">
        <v>53</v>
      </c>
      <c r="AK44" s="147" t="s">
        <v>53</v>
      </c>
      <c r="AL44" s="134" t="s">
        <v>53</v>
      </c>
      <c r="AM44" s="134" t="s">
        <v>53</v>
      </c>
      <c r="AN44" s="134" t="s">
        <v>53</v>
      </c>
      <c r="AO44" s="136"/>
      <c r="AP44" s="148" t="s">
        <v>54</v>
      </c>
      <c r="AQ44" s="149" t="s">
        <v>55</v>
      </c>
      <c r="AR44" s="140" t="s">
        <v>56</v>
      </c>
      <c r="AS44" s="150" t="s">
        <v>57</v>
      </c>
      <c r="AT44" s="149" t="s">
        <v>58</v>
      </c>
      <c r="AU44" s="140" t="s">
        <v>59</v>
      </c>
      <c r="AV44" s="136"/>
      <c r="AW44" s="134" t="s">
        <v>21</v>
      </c>
      <c r="AX44" s="134" t="s">
        <v>21</v>
      </c>
      <c r="AY44" s="134"/>
      <c r="AZ44" s="134"/>
      <c r="BA44" s="136"/>
      <c r="BB44" s="151">
        <v>1</v>
      </c>
      <c r="BC44" s="152">
        <v>0</v>
      </c>
      <c r="BD44" s="135" t="s">
        <v>60</v>
      </c>
    </row>
    <row r="46" spans="2:56">
      <c r="B46" t="s">
        <v>95</v>
      </c>
      <c r="AJ46">
        <f>AJ14+AJ20</f>
        <v>779.22</v>
      </c>
      <c r="AK46" s="1">
        <f>AK14+AK20</f>
        <v>3.3</v>
      </c>
      <c r="AL46">
        <f>AL14+AL20</f>
        <v>30.32</v>
      </c>
      <c r="AM46">
        <f>AM14+AM20</f>
        <v>0</v>
      </c>
    </row>
    <row r="48" spans="2:56">
      <c r="B48" t="s">
        <v>96</v>
      </c>
      <c r="AJ48" s="1">
        <f>AJ26+AJ29+AJ32</f>
        <v>600.28</v>
      </c>
      <c r="AK48" s="1">
        <f>AK26+AK29+AK32</f>
        <v>44.96</v>
      </c>
      <c r="AL48" s="1">
        <f>AL26+AL29+AL32</f>
        <v>13.870000000000001</v>
      </c>
      <c r="AM48" s="1">
        <f>AM26+AM29+AM32</f>
        <v>10.45</v>
      </c>
    </row>
    <row r="50" spans="6:39">
      <c r="F50">
        <f t="shared" ref="F50:K50" si="0">F14+F26+F20+F29+F32+F38</f>
        <v>1.5</v>
      </c>
      <c r="G50">
        <f t="shared" si="0"/>
        <v>4</v>
      </c>
      <c r="H50">
        <f t="shared" si="0"/>
        <v>0</v>
      </c>
      <c r="I50">
        <f t="shared" si="0"/>
        <v>0</v>
      </c>
      <c r="J50">
        <f t="shared" si="0"/>
        <v>0</v>
      </c>
      <c r="K50">
        <f t="shared" si="0"/>
        <v>5.5</v>
      </c>
      <c r="M50">
        <f>M14+M26+M20+M29+M32+M38</f>
        <v>0</v>
      </c>
      <c r="N50">
        <f>N14+N26+N20+N29+N32+N38</f>
        <v>0</v>
      </c>
      <c r="P50">
        <f>P14+P26+P20+P29+P32+P38</f>
        <v>42</v>
      </c>
      <c r="AJ50" s="1">
        <f>AJ46+AJ48</f>
        <v>1379.5</v>
      </c>
      <c r="AK50" s="1">
        <f>AK46+AK48</f>
        <v>48.26</v>
      </c>
      <c r="AL50" s="1">
        <f>AL46+AL48</f>
        <v>44.19</v>
      </c>
      <c r="AM50" s="1">
        <f>AM46+AM48</f>
        <v>10.45</v>
      </c>
    </row>
  </sheetData>
  <mergeCells count="48">
    <mergeCell ref="AP42:AR42"/>
    <mergeCell ref="AS42:AU42"/>
    <mergeCell ref="Y43:AB43"/>
    <mergeCell ref="AE43:AG43"/>
    <mergeCell ref="F35:K35"/>
    <mergeCell ref="M35:N35"/>
    <mergeCell ref="S35:U35"/>
    <mergeCell ref="Y35:AB35"/>
    <mergeCell ref="AE35:AG35"/>
    <mergeCell ref="AP35:AR35"/>
    <mergeCell ref="AS35:AU35"/>
    <mergeCell ref="Y36:AB36"/>
    <mergeCell ref="AE36:AG36"/>
    <mergeCell ref="F42:K42"/>
    <mergeCell ref="M42:N42"/>
    <mergeCell ref="S42:U42"/>
    <mergeCell ref="Y42:AB42"/>
    <mergeCell ref="AE42:AG42"/>
    <mergeCell ref="F11:K11"/>
    <mergeCell ref="M11:N11"/>
    <mergeCell ref="S11:U11"/>
    <mergeCell ref="Y11:AB11"/>
    <mergeCell ref="AE11:AG11"/>
    <mergeCell ref="Y18:AB18"/>
    <mergeCell ref="AE18:AG18"/>
    <mergeCell ref="I2:AN5"/>
    <mergeCell ref="AS2:AZ5"/>
    <mergeCell ref="BB8:BD8"/>
    <mergeCell ref="F17:K17"/>
    <mergeCell ref="M17:N17"/>
    <mergeCell ref="S17:U17"/>
    <mergeCell ref="Y17:AB17"/>
    <mergeCell ref="AE17:AG17"/>
    <mergeCell ref="AP17:AR17"/>
    <mergeCell ref="AS17:AU17"/>
    <mergeCell ref="AP11:AR11"/>
    <mergeCell ref="AS11:AU11"/>
    <mergeCell ref="Y12:AB12"/>
    <mergeCell ref="AE12:AG12"/>
    <mergeCell ref="AP23:AR23"/>
    <mergeCell ref="AS23:AU23"/>
    <mergeCell ref="Y24:AB24"/>
    <mergeCell ref="AE24:AG24"/>
    <mergeCell ref="F23:K23"/>
    <mergeCell ref="M23:N23"/>
    <mergeCell ref="S23:U23"/>
    <mergeCell ref="Y23:AB23"/>
    <mergeCell ref="AE23:AG23"/>
  </mergeCells>
  <conditionalFormatting sqref="BB14:BD15 BB7:BD7 BB20:BD21 BB26:BD27 BB29:BD30 BB32:BD33">
    <cfRule type="containsText" dxfId="81" priority="33" operator="containsText" text="Si">
      <formula>NOT(ISERROR(SEARCH("Si",BB7)))</formula>
    </cfRule>
    <cfRule type="containsText" dxfId="80" priority="34" operator="containsText" text="No">
      <formula>NOT(ISERROR(SEARCH("No",BB7)))</formula>
    </cfRule>
  </conditionalFormatting>
  <conditionalFormatting sqref="BB38:BD40">
    <cfRule type="containsText" dxfId="79" priority="1" operator="containsText" text="Si">
      <formula>NOT(ISERROR(SEARCH("Si",BB38)))</formula>
    </cfRule>
    <cfRule type="containsText" dxfId="78" priority="2" operator="containsText" text="No">
      <formula>NOT(ISERROR(SEARCH("No",BB38)))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104775</xdr:rowOff>
              </from>
              <to>
                <xdr:col>7</xdr:col>
                <xdr:colOff>85725</xdr:colOff>
                <xdr:row>4</xdr:row>
                <xdr:rowOff>228600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71"/>
  <sheetViews>
    <sheetView topLeftCell="D16" zoomScale="85" zoomScaleNormal="85" workbookViewId="0">
      <selection activeCell="AC55" sqref="AC55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.42578125" customWidth="1"/>
    <col min="17" max="17" width="0.5703125" customWidth="1"/>
    <col min="18" max="18" width="6.5703125" customWidth="1"/>
    <col min="19" max="20" width="4.5703125" customWidth="1"/>
    <col min="21" max="21" width="5.42578125" customWidth="1"/>
    <col min="22" max="22" width="5.42578125" bestFit="1" customWidth="1"/>
    <col min="23" max="23" width="7" bestFit="1" customWidth="1"/>
    <col min="24" max="24" width="0.5703125" customWidth="1"/>
    <col min="25" max="25" width="3.85546875" customWidth="1"/>
    <col min="26" max="26" width="3.7109375" customWidth="1"/>
    <col min="27" max="27" width="3.85546875" customWidth="1"/>
    <col min="28" max="28" width="4.7109375" customWidth="1"/>
    <col min="29" max="29" width="6.7109375" bestFit="1" customWidth="1"/>
    <col min="30" max="30" width="0.5703125" customWidth="1"/>
    <col min="31" max="32" width="4.42578125" bestFit="1" customWidth="1"/>
    <col min="33" max="34" width="4.5703125" customWidth="1"/>
    <col min="35" max="35" width="0.85546875" customWidth="1"/>
    <col min="36" max="36" width="7" customWidth="1"/>
    <col min="37" max="37" width="6.5703125" style="1" bestFit="1" customWidth="1"/>
    <col min="38" max="38" width="6.140625" bestFit="1" customWidth="1"/>
    <col min="39" max="39" width="5.7109375" bestFit="1" customWidth="1"/>
    <col min="40" max="40" width="6.5703125" bestFit="1" customWidth="1"/>
    <col min="41" max="41" width="0.5703125" customWidth="1"/>
    <col min="42" max="42" width="4.85546875" hidden="1" customWidth="1"/>
    <col min="43" max="43" width="5.42578125" hidden="1" customWidth="1"/>
    <col min="44" max="44" width="5" hidden="1" customWidth="1"/>
    <col min="45" max="46" width="6.85546875" customWidth="1"/>
    <col min="47" max="47" width="7.7109375" customWidth="1"/>
    <col min="48" max="48" width="1" customWidth="1"/>
    <col min="49" max="50" width="4.7109375" customWidth="1"/>
    <col min="51" max="52" width="5.42578125" customWidth="1"/>
    <col min="53" max="53" width="0.85546875" customWidth="1"/>
    <col min="54" max="54" width="5.5703125" customWidth="1"/>
    <col min="55" max="56" width="5.140625" customWidth="1"/>
    <col min="57" max="57" width="1.42578125" customWidth="1"/>
    <col min="58" max="59" width="4.7109375" customWidth="1"/>
  </cols>
  <sheetData>
    <row r="1" spans="1:56" ht="11.25" customHeight="1" thickBot="1"/>
    <row r="2" spans="1:56" ht="23.25" customHeight="1">
      <c r="A2" s="2"/>
      <c r="B2" s="3"/>
      <c r="C2" s="3"/>
      <c r="D2" s="3"/>
      <c r="E2" s="3"/>
      <c r="F2" s="3"/>
      <c r="G2" s="3"/>
      <c r="H2" s="3"/>
      <c r="I2" s="277" t="s">
        <v>0</v>
      </c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9"/>
      <c r="AO2" s="3"/>
      <c r="AP2" s="3"/>
      <c r="AQ2" s="3"/>
      <c r="AR2" s="3"/>
      <c r="AS2" s="286" t="s">
        <v>1</v>
      </c>
      <c r="AT2" s="287"/>
      <c r="AU2" s="287"/>
      <c r="AV2" s="287"/>
      <c r="AW2" s="287"/>
      <c r="AX2" s="287"/>
      <c r="AY2" s="287"/>
      <c r="AZ2" s="288"/>
    </row>
    <row r="3" spans="1:56" ht="23.25" customHeight="1">
      <c r="A3" s="4"/>
      <c r="B3" s="5"/>
      <c r="C3" s="5"/>
      <c r="D3" s="5"/>
      <c r="E3" s="5"/>
      <c r="F3" s="5"/>
      <c r="G3" s="5"/>
      <c r="H3" s="5"/>
      <c r="I3" s="280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2"/>
      <c r="AO3" s="5"/>
      <c r="AP3" s="5"/>
      <c r="AQ3" s="5"/>
      <c r="AR3" s="5"/>
      <c r="AS3" s="289"/>
      <c r="AT3" s="289"/>
      <c r="AU3" s="289"/>
      <c r="AV3" s="289"/>
      <c r="AW3" s="289"/>
      <c r="AX3" s="289"/>
      <c r="AY3" s="289"/>
      <c r="AZ3" s="290"/>
    </row>
    <row r="4" spans="1:56" ht="23.25" customHeight="1">
      <c r="A4" s="4"/>
      <c r="B4" s="5"/>
      <c r="C4" s="5"/>
      <c r="D4" s="5"/>
      <c r="E4" s="5"/>
      <c r="F4" s="5"/>
      <c r="G4" s="5"/>
      <c r="H4" s="5"/>
      <c r="I4" s="280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2"/>
      <c r="AO4" s="5"/>
      <c r="AP4" s="5"/>
      <c r="AQ4" s="5"/>
      <c r="AR4" s="5"/>
      <c r="AS4" s="289"/>
      <c r="AT4" s="289"/>
      <c r="AU4" s="289"/>
      <c r="AV4" s="289"/>
      <c r="AW4" s="289"/>
      <c r="AX4" s="289"/>
      <c r="AY4" s="289"/>
      <c r="AZ4" s="290"/>
    </row>
    <row r="5" spans="1:56" ht="23.25" customHeight="1" thickBot="1">
      <c r="A5" s="6"/>
      <c r="B5" s="7"/>
      <c r="C5" s="7"/>
      <c r="D5" s="7"/>
      <c r="E5" s="7"/>
      <c r="F5" s="7"/>
      <c r="G5" s="7"/>
      <c r="H5" s="7"/>
      <c r="I5" s="283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5"/>
      <c r="AO5" s="7"/>
      <c r="AP5" s="7"/>
      <c r="AQ5" s="7"/>
      <c r="AR5" s="7"/>
      <c r="AS5" s="291"/>
      <c r="AT5" s="291"/>
      <c r="AU5" s="291"/>
      <c r="AV5" s="291"/>
      <c r="AW5" s="291"/>
      <c r="AX5" s="291"/>
      <c r="AY5" s="291"/>
      <c r="AZ5" s="292"/>
    </row>
    <row r="7" spans="1:56" ht="15.75">
      <c r="B7" s="8" t="s">
        <v>69</v>
      </c>
      <c r="C7" s="8"/>
      <c r="D7" s="8"/>
      <c r="K7" s="9"/>
    </row>
    <row r="8" spans="1:56">
      <c r="AW8" s="10"/>
      <c r="AX8" s="10"/>
      <c r="AY8" s="10"/>
      <c r="BB8" s="293" t="s">
        <v>2</v>
      </c>
      <c r="BC8" s="294"/>
      <c r="BD8" s="295"/>
    </row>
    <row r="10" spans="1:56" ht="15.75" thickBot="1"/>
    <row r="11" spans="1:56">
      <c r="B11" s="11" t="s">
        <v>3</v>
      </c>
      <c r="C11" s="12" t="s">
        <v>4</v>
      </c>
      <c r="D11" s="13" t="s">
        <v>4</v>
      </c>
      <c r="E11" s="3"/>
      <c r="F11" s="268" t="s">
        <v>5</v>
      </c>
      <c r="G11" s="269"/>
      <c r="H11" s="269"/>
      <c r="I11" s="269"/>
      <c r="J11" s="269"/>
      <c r="K11" s="270"/>
      <c r="L11" s="14"/>
      <c r="M11" s="271" t="s">
        <v>6</v>
      </c>
      <c r="N11" s="272"/>
      <c r="O11" s="14"/>
      <c r="P11" s="15" t="s">
        <v>7</v>
      </c>
      <c r="Q11" s="3"/>
      <c r="R11" s="15" t="s">
        <v>8</v>
      </c>
      <c r="S11" s="268" t="s">
        <v>9</v>
      </c>
      <c r="T11" s="269"/>
      <c r="U11" s="270"/>
      <c r="V11" s="15" t="s">
        <v>10</v>
      </c>
      <c r="W11" s="16" t="s">
        <v>11</v>
      </c>
      <c r="X11" s="3" t="s">
        <v>12</v>
      </c>
      <c r="Y11" s="273" t="s">
        <v>13</v>
      </c>
      <c r="Z11" s="274"/>
      <c r="AA11" s="274"/>
      <c r="AB11" s="274"/>
      <c r="AC11" s="17" t="s">
        <v>11</v>
      </c>
      <c r="AD11" s="18"/>
      <c r="AE11" s="275" t="s">
        <v>14</v>
      </c>
      <c r="AF11" s="276"/>
      <c r="AG11" s="276"/>
      <c r="AH11" s="19" t="s">
        <v>15</v>
      </c>
      <c r="AI11" s="3"/>
      <c r="AJ11" s="20" t="s">
        <v>16</v>
      </c>
      <c r="AK11" s="21"/>
      <c r="AL11" s="22"/>
      <c r="AM11" s="23"/>
      <c r="AN11" s="15" t="s">
        <v>17</v>
      </c>
      <c r="AO11" s="3"/>
      <c r="AP11" s="250" t="s">
        <v>18</v>
      </c>
      <c r="AQ11" s="251"/>
      <c r="AR11" s="252"/>
      <c r="AS11" s="250" t="s">
        <v>19</v>
      </c>
      <c r="AT11" s="251"/>
      <c r="AU11" s="252"/>
      <c r="AV11" s="3"/>
      <c r="AW11" s="24" t="s">
        <v>20</v>
      </c>
      <c r="AX11" s="16" t="s">
        <v>20</v>
      </c>
      <c r="AY11" s="15" t="s">
        <v>21</v>
      </c>
      <c r="AZ11" s="15" t="s">
        <v>21</v>
      </c>
      <c r="BA11" s="3"/>
      <c r="BB11" s="14" t="s">
        <v>20</v>
      </c>
      <c r="BC11" s="14" t="s">
        <v>12</v>
      </c>
      <c r="BD11" s="25" t="s">
        <v>12</v>
      </c>
    </row>
    <row r="12" spans="1:56" ht="15.75" thickBot="1">
      <c r="B12" s="26" t="s">
        <v>12</v>
      </c>
      <c r="C12" s="27" t="s">
        <v>12</v>
      </c>
      <c r="D12" s="28" t="s">
        <v>7</v>
      </c>
      <c r="E12" s="5"/>
      <c r="F12" s="29" t="s">
        <v>22</v>
      </c>
      <c r="G12" s="29" t="s">
        <v>23</v>
      </c>
      <c r="H12" s="29" t="s">
        <v>24</v>
      </c>
      <c r="I12" s="29" t="s">
        <v>25</v>
      </c>
      <c r="J12" s="29" t="s">
        <v>26</v>
      </c>
      <c r="K12" s="29" t="s">
        <v>17</v>
      </c>
      <c r="L12" s="30"/>
      <c r="M12" s="31" t="s">
        <v>7</v>
      </c>
      <c r="N12" s="32" t="s">
        <v>27</v>
      </c>
      <c r="O12" s="33"/>
      <c r="P12" s="27" t="s">
        <v>28</v>
      </c>
      <c r="Q12" s="5"/>
      <c r="R12" s="27" t="s">
        <v>29</v>
      </c>
      <c r="S12" s="34" t="s">
        <v>30</v>
      </c>
      <c r="T12" s="27" t="s">
        <v>31</v>
      </c>
      <c r="U12" s="27" t="s">
        <v>32</v>
      </c>
      <c r="V12" s="27" t="s">
        <v>33</v>
      </c>
      <c r="W12" s="35" t="s">
        <v>34</v>
      </c>
      <c r="X12" s="5" t="s">
        <v>12</v>
      </c>
      <c r="Y12" s="253" t="s">
        <v>35</v>
      </c>
      <c r="Z12" s="254"/>
      <c r="AA12" s="254"/>
      <c r="AB12" s="255"/>
      <c r="AC12" s="36" t="s">
        <v>17</v>
      </c>
      <c r="AD12" s="37"/>
      <c r="AE12" s="256" t="s">
        <v>36</v>
      </c>
      <c r="AF12" s="257"/>
      <c r="AG12" s="257"/>
      <c r="AH12" s="38" t="s">
        <v>37</v>
      </c>
      <c r="AI12" s="5"/>
      <c r="AJ12" s="39" t="s">
        <v>38</v>
      </c>
      <c r="AK12" s="40" t="s">
        <v>39</v>
      </c>
      <c r="AL12" s="39" t="s">
        <v>40</v>
      </c>
      <c r="AM12" s="39" t="s">
        <v>41</v>
      </c>
      <c r="AN12" s="27" t="s">
        <v>42</v>
      </c>
      <c r="AO12" s="10"/>
      <c r="AP12" s="41"/>
      <c r="AQ12" s="42"/>
      <c r="AR12" s="34"/>
      <c r="AS12" s="41" t="s">
        <v>43</v>
      </c>
      <c r="AT12" s="43" t="s">
        <v>97</v>
      </c>
      <c r="AU12" s="34"/>
      <c r="AV12" s="5"/>
      <c r="AW12" s="44" t="s">
        <v>11</v>
      </c>
      <c r="AX12" s="35" t="s">
        <v>11</v>
      </c>
      <c r="AY12" s="27" t="s">
        <v>44</v>
      </c>
      <c r="AZ12" s="27" t="s">
        <v>45</v>
      </c>
      <c r="BA12" s="5"/>
      <c r="BB12" s="30" t="s">
        <v>11</v>
      </c>
      <c r="BC12" s="30" t="s">
        <v>44</v>
      </c>
      <c r="BD12" s="45" t="s">
        <v>45</v>
      </c>
    </row>
    <row r="13" spans="1:56" ht="15" customHeight="1" thickBot="1">
      <c r="B13" s="46"/>
      <c r="C13" s="47"/>
      <c r="D13" s="48" t="s">
        <v>12</v>
      </c>
      <c r="E13" s="7"/>
      <c r="F13" s="49"/>
      <c r="G13" s="49"/>
      <c r="H13" s="49"/>
      <c r="I13" s="49" t="s">
        <v>46</v>
      </c>
      <c r="J13" s="49"/>
      <c r="K13" s="49"/>
      <c r="L13" s="50"/>
      <c r="M13" s="51" t="s">
        <v>47</v>
      </c>
      <c r="N13" s="49" t="s">
        <v>48</v>
      </c>
      <c r="O13" s="50"/>
      <c r="P13" s="47" t="s">
        <v>12</v>
      </c>
      <c r="Q13" s="7"/>
      <c r="R13" s="47"/>
      <c r="S13" s="52"/>
      <c r="T13" s="47"/>
      <c r="U13" s="47"/>
      <c r="V13" s="47" t="s">
        <v>49</v>
      </c>
      <c r="W13" s="53" t="s">
        <v>50</v>
      </c>
      <c r="X13" s="7"/>
      <c r="Y13" s="54" t="s">
        <v>30</v>
      </c>
      <c r="Z13" s="54" t="s">
        <v>31</v>
      </c>
      <c r="AA13" s="55" t="s">
        <v>51</v>
      </c>
      <c r="AB13" s="56" t="s">
        <v>52</v>
      </c>
      <c r="AC13" s="57"/>
      <c r="AD13" s="7"/>
      <c r="AE13" s="58" t="s">
        <v>30</v>
      </c>
      <c r="AF13" s="59" t="s">
        <v>31</v>
      </c>
      <c r="AG13" s="60" t="s">
        <v>52</v>
      </c>
      <c r="AH13" s="61" t="s">
        <v>52</v>
      </c>
      <c r="AI13" s="62"/>
      <c r="AJ13" s="47" t="s">
        <v>53</v>
      </c>
      <c r="AK13" s="63" t="s">
        <v>53</v>
      </c>
      <c r="AL13" s="47" t="s">
        <v>53</v>
      </c>
      <c r="AM13" s="47" t="s">
        <v>53</v>
      </c>
      <c r="AN13" s="47" t="s">
        <v>53</v>
      </c>
      <c r="AO13" s="7"/>
      <c r="AP13" s="64" t="s">
        <v>54</v>
      </c>
      <c r="AQ13" s="65" t="s">
        <v>55</v>
      </c>
      <c r="AR13" s="66" t="s">
        <v>56</v>
      </c>
      <c r="AS13" s="67" t="s">
        <v>57</v>
      </c>
      <c r="AT13" s="65" t="s">
        <v>58</v>
      </c>
      <c r="AU13" s="66" t="s">
        <v>59</v>
      </c>
      <c r="AV13" s="7"/>
      <c r="AW13" s="68" t="s">
        <v>21</v>
      </c>
      <c r="AX13" s="53" t="s">
        <v>21</v>
      </c>
      <c r="AY13" s="47"/>
      <c r="AZ13" s="47"/>
      <c r="BA13" s="7"/>
      <c r="BB13" s="69">
        <v>1</v>
      </c>
      <c r="BC13" s="70">
        <v>0</v>
      </c>
      <c r="BD13" s="71" t="s">
        <v>60</v>
      </c>
    </row>
    <row r="14" spans="1:56" ht="16.5" thickBot="1">
      <c r="B14" s="72">
        <v>41548</v>
      </c>
      <c r="C14" s="73" t="s">
        <v>61</v>
      </c>
      <c r="D14" s="14">
        <v>8</v>
      </c>
      <c r="E14" s="74"/>
      <c r="F14" s="75">
        <v>0</v>
      </c>
      <c r="G14" s="14">
        <v>0</v>
      </c>
      <c r="H14" s="14">
        <v>0</v>
      </c>
      <c r="I14" s="14">
        <v>0</v>
      </c>
      <c r="J14" s="14">
        <v>0</v>
      </c>
      <c r="K14" s="14">
        <f>SUM(F14:J14)</f>
        <v>0</v>
      </c>
      <c r="L14" s="74"/>
      <c r="M14" s="75">
        <v>0</v>
      </c>
      <c r="N14" s="14">
        <v>0</v>
      </c>
      <c r="O14" s="74"/>
      <c r="P14" s="76">
        <f>D14-(M14+N14)</f>
        <v>8</v>
      </c>
      <c r="Q14" s="74"/>
      <c r="R14" s="77" t="s">
        <v>88</v>
      </c>
      <c r="S14" s="78">
        <v>0.215</v>
      </c>
      <c r="T14" s="78">
        <v>0.215</v>
      </c>
      <c r="U14" s="79">
        <f>S14+T14</f>
        <v>0.43</v>
      </c>
      <c r="V14" s="80">
        <v>110</v>
      </c>
      <c r="W14" s="15">
        <f>P14*V14</f>
        <v>880</v>
      </c>
      <c r="X14" s="74"/>
      <c r="Y14" s="81">
        <v>765</v>
      </c>
      <c r="Z14" s="82">
        <v>765</v>
      </c>
      <c r="AA14" s="82">
        <v>0</v>
      </c>
      <c r="AB14" s="82">
        <v>0</v>
      </c>
      <c r="AC14" s="83">
        <v>765</v>
      </c>
      <c r="AD14" s="84"/>
      <c r="AE14" s="81">
        <v>5</v>
      </c>
      <c r="AF14" s="82">
        <v>6</v>
      </c>
      <c r="AG14" s="82">
        <v>0</v>
      </c>
      <c r="AH14" s="82">
        <v>5</v>
      </c>
      <c r="AI14" s="5"/>
      <c r="AJ14" s="11">
        <f>AC14*U14</f>
        <v>328.95</v>
      </c>
      <c r="AK14" s="85">
        <v>2.4</v>
      </c>
      <c r="AL14" s="14">
        <v>8.75</v>
      </c>
      <c r="AM14" s="14">
        <v>17.8</v>
      </c>
      <c r="AN14" s="15">
        <f>AK14+AM14</f>
        <v>20.2</v>
      </c>
      <c r="AO14" s="86" t="e">
        <f>#REF!</f>
        <v>#REF!</v>
      </c>
      <c r="AP14" s="87">
        <v>0</v>
      </c>
      <c r="AQ14" s="87">
        <v>10</v>
      </c>
      <c r="AR14" s="88">
        <f>100- ((AP14+AQ14)/(AC14*2))*100</f>
        <v>99.346405228758172</v>
      </c>
      <c r="AS14" s="89">
        <v>611.29999999999995</v>
      </c>
      <c r="AT14" s="90">
        <f>AJ14+AK14+AL14+AM14</f>
        <v>357.9</v>
      </c>
      <c r="AU14" s="90">
        <f>AS14-AT14</f>
        <v>253.39999999999998</v>
      </c>
      <c r="AV14" s="5"/>
      <c r="AW14" s="11">
        <f>(AC14/W14)*100</f>
        <v>86.931818181818173</v>
      </c>
      <c r="AX14" s="14" t="s">
        <v>63</v>
      </c>
      <c r="AY14" s="15">
        <f>(AK14/(AJ14+AK14))*100</f>
        <v>0.72430964237211415</v>
      </c>
      <c r="AZ14" s="14">
        <f>(AN14/AJ14)*100</f>
        <v>6.1407508739930083</v>
      </c>
      <c r="BA14" s="74"/>
      <c r="BB14" s="75" t="s">
        <v>64</v>
      </c>
      <c r="BC14" s="14" t="s">
        <v>64</v>
      </c>
      <c r="BD14" s="14" t="s">
        <v>64</v>
      </c>
    </row>
    <row r="15" spans="1:56" ht="15.75">
      <c r="B15" s="91" t="s">
        <v>71</v>
      </c>
      <c r="C15" s="92"/>
      <c r="D15" s="92"/>
      <c r="E15" s="74"/>
      <c r="F15" s="77"/>
      <c r="G15" s="92"/>
      <c r="H15" s="92"/>
      <c r="I15" s="92"/>
      <c r="J15" s="92"/>
      <c r="K15" s="92"/>
      <c r="L15" s="74"/>
      <c r="M15" s="77"/>
      <c r="N15" s="92"/>
      <c r="O15" s="74"/>
      <c r="P15" s="93">
        <f>D14-M14-N14-K14</f>
        <v>8</v>
      </c>
      <c r="Q15" s="74"/>
      <c r="R15" s="77"/>
      <c r="S15" s="78"/>
      <c r="T15" s="78"/>
      <c r="U15" s="79"/>
      <c r="V15" s="80"/>
      <c r="W15" s="94">
        <f>(P14-K14)*V14</f>
        <v>880</v>
      </c>
      <c r="X15" s="95"/>
      <c r="Y15" s="96"/>
      <c r="Z15" s="97"/>
      <c r="AA15" s="97"/>
      <c r="AB15" s="97"/>
      <c r="AC15" s="98"/>
      <c r="AD15" s="99"/>
      <c r="AE15" s="96"/>
      <c r="AF15" s="97"/>
      <c r="AG15" s="97"/>
      <c r="AH15" s="97"/>
      <c r="AI15" s="10"/>
      <c r="AJ15" s="100"/>
      <c r="AK15" s="101"/>
      <c r="AL15" s="102"/>
      <c r="AM15" s="102"/>
      <c r="AN15" s="102"/>
      <c r="AO15" s="95"/>
      <c r="AP15" s="103"/>
      <c r="AQ15" s="103"/>
      <c r="AR15" s="104"/>
      <c r="AS15" s="105"/>
      <c r="AT15" s="101"/>
      <c r="AU15" s="101"/>
      <c r="AV15" s="10"/>
      <c r="AW15" s="106">
        <f>((AC14+AC15)/W15)*100</f>
        <v>86.931818181818173</v>
      </c>
      <c r="AX15" s="102"/>
      <c r="AY15" s="102"/>
      <c r="AZ15" s="102"/>
      <c r="BA15" s="95"/>
      <c r="BB15" s="77"/>
      <c r="BC15" s="92"/>
      <c r="BD15" s="92"/>
    </row>
    <row r="16" spans="1:56" ht="15.75" thickBot="1"/>
    <row r="17" spans="2:56" ht="16.5" thickBot="1">
      <c r="B17" s="72">
        <v>41549</v>
      </c>
      <c r="C17" s="73" t="s">
        <v>61</v>
      </c>
      <c r="D17" s="14">
        <v>8</v>
      </c>
      <c r="E17" s="74"/>
      <c r="F17" s="75">
        <v>0</v>
      </c>
      <c r="G17" s="14">
        <v>0</v>
      </c>
      <c r="H17" s="14">
        <v>0</v>
      </c>
      <c r="I17" s="14">
        <v>0</v>
      </c>
      <c r="J17" s="14">
        <v>0</v>
      </c>
      <c r="K17" s="14">
        <f>SUM(F17:J17)</f>
        <v>0</v>
      </c>
      <c r="L17" s="74"/>
      <c r="M17" s="75">
        <v>0</v>
      </c>
      <c r="N17" s="14">
        <v>0</v>
      </c>
      <c r="O17" s="74"/>
      <c r="P17" s="76">
        <f>D17-(M17+N17)</f>
        <v>8</v>
      </c>
      <c r="Q17" s="74"/>
      <c r="R17" s="77" t="s">
        <v>88</v>
      </c>
      <c r="S17" s="78">
        <v>0.215</v>
      </c>
      <c r="T17" s="78">
        <v>0.215</v>
      </c>
      <c r="U17" s="79">
        <f>S17+T17</f>
        <v>0.43</v>
      </c>
      <c r="V17" s="80">
        <v>110</v>
      </c>
      <c r="W17" s="15">
        <f>P17*V17</f>
        <v>880</v>
      </c>
      <c r="X17" s="74"/>
      <c r="Y17" s="81">
        <v>675</v>
      </c>
      <c r="Z17" s="82">
        <v>675</v>
      </c>
      <c r="AA17" s="82">
        <v>0</v>
      </c>
      <c r="AB17" s="82">
        <v>0</v>
      </c>
      <c r="AC17" s="83">
        <v>675</v>
      </c>
      <c r="AD17" s="84"/>
      <c r="AE17" s="81">
        <v>5</v>
      </c>
      <c r="AF17" s="82">
        <v>6</v>
      </c>
      <c r="AG17" s="82">
        <v>0</v>
      </c>
      <c r="AH17" s="82">
        <v>5</v>
      </c>
      <c r="AI17" s="5"/>
      <c r="AJ17" s="11">
        <f>AC17*U17</f>
        <v>290.25</v>
      </c>
      <c r="AK17" s="85">
        <v>0</v>
      </c>
      <c r="AL17" s="14">
        <v>0</v>
      </c>
      <c r="AM17" s="14">
        <v>17.8</v>
      </c>
      <c r="AN17" s="15">
        <f>AK17+AM17</f>
        <v>17.8</v>
      </c>
      <c r="AO17" s="86" t="e">
        <f>#REF!</f>
        <v>#REF!</v>
      </c>
      <c r="AP17" s="87">
        <v>0</v>
      </c>
      <c r="AQ17" s="87">
        <v>10</v>
      </c>
      <c r="AR17" s="88">
        <f>100- ((AP17+AQ17)/(AC17*2))*100</f>
        <v>99.259259259259252</v>
      </c>
      <c r="AS17" s="89">
        <f>AU14</f>
        <v>253.39999999999998</v>
      </c>
      <c r="AT17" s="90">
        <f>AJ17+AK17+AL17+AM17</f>
        <v>308.05</v>
      </c>
      <c r="AU17" s="90">
        <f>AS17-AT17</f>
        <v>-54.650000000000034</v>
      </c>
      <c r="AV17" s="5"/>
      <c r="AW17" s="11">
        <f>(AC17/W17)*100</f>
        <v>76.704545454545453</v>
      </c>
      <c r="AX17" s="14" t="s">
        <v>63</v>
      </c>
      <c r="AY17" s="15">
        <f>(AK17/(AJ17+AK17))*100</f>
        <v>0</v>
      </c>
      <c r="AZ17" s="14">
        <f>(AN17/AJ17)*100</f>
        <v>6.1326442721791556</v>
      </c>
      <c r="BA17" s="74"/>
      <c r="BB17" s="75" t="s">
        <v>64</v>
      </c>
      <c r="BC17" s="14" t="s">
        <v>64</v>
      </c>
      <c r="BD17" s="14" t="s">
        <v>64</v>
      </c>
    </row>
    <row r="18" spans="2:56" ht="15.75">
      <c r="B18" s="91" t="s">
        <v>71</v>
      </c>
      <c r="C18" s="92"/>
      <c r="D18" s="92"/>
      <c r="E18" s="74"/>
      <c r="F18" s="77"/>
      <c r="G18" s="92"/>
      <c r="H18" s="92"/>
      <c r="I18" s="92"/>
      <c r="J18" s="92"/>
      <c r="K18" s="92"/>
      <c r="L18" s="74"/>
      <c r="M18" s="77"/>
      <c r="N18" s="92"/>
      <c r="O18" s="74"/>
      <c r="P18" s="93">
        <f>D17-M17-N17-K17</f>
        <v>8</v>
      </c>
      <c r="Q18" s="74"/>
      <c r="R18" s="77"/>
      <c r="S18" s="78"/>
      <c r="T18" s="78"/>
      <c r="U18" s="79"/>
      <c r="V18" s="80"/>
      <c r="W18" s="94">
        <f>(P17-K17)*V17</f>
        <v>880</v>
      </c>
      <c r="X18" s="95"/>
      <c r="Y18" s="96"/>
      <c r="Z18" s="97"/>
      <c r="AA18" s="97"/>
      <c r="AB18" s="97"/>
      <c r="AC18" s="98"/>
      <c r="AD18" s="99"/>
      <c r="AE18" s="96"/>
      <c r="AF18" s="97"/>
      <c r="AG18" s="97"/>
      <c r="AH18" s="97"/>
      <c r="AI18" s="10"/>
      <c r="AJ18" s="100"/>
      <c r="AK18" s="101"/>
      <c r="AL18" s="102"/>
      <c r="AM18" s="102"/>
      <c r="AN18" s="102"/>
      <c r="AO18" s="95"/>
      <c r="AP18" s="103"/>
      <c r="AQ18" s="103"/>
      <c r="AR18" s="104"/>
      <c r="AS18" s="105"/>
      <c r="AT18" s="101"/>
      <c r="AU18" s="101"/>
      <c r="AV18" s="10"/>
      <c r="AW18" s="106">
        <f>((AC17+AC18)/W18)*100</f>
        <v>76.704545454545453</v>
      </c>
      <c r="AX18" s="102"/>
      <c r="AY18" s="102"/>
      <c r="AZ18" s="102"/>
      <c r="BA18" s="95"/>
      <c r="BB18" s="77"/>
      <c r="BC18" s="92"/>
      <c r="BD18" s="92"/>
    </row>
    <row r="19" spans="2:56" ht="16.5" customHeight="1" thickBot="1"/>
    <row r="20" spans="2:56">
      <c r="B20" s="11" t="s">
        <v>3</v>
      </c>
      <c r="C20" s="12" t="s">
        <v>4</v>
      </c>
      <c r="D20" s="13" t="s">
        <v>4</v>
      </c>
      <c r="E20" s="3"/>
      <c r="F20" s="268" t="s">
        <v>5</v>
      </c>
      <c r="G20" s="269"/>
      <c r="H20" s="269"/>
      <c r="I20" s="269"/>
      <c r="J20" s="269"/>
      <c r="K20" s="270"/>
      <c r="L20" s="14"/>
      <c r="M20" s="271" t="s">
        <v>6</v>
      </c>
      <c r="N20" s="272"/>
      <c r="O20" s="14"/>
      <c r="P20" s="15" t="s">
        <v>7</v>
      </c>
      <c r="Q20" s="3"/>
      <c r="R20" s="15" t="s">
        <v>8</v>
      </c>
      <c r="S20" s="268" t="s">
        <v>9</v>
      </c>
      <c r="T20" s="269"/>
      <c r="U20" s="270"/>
      <c r="V20" s="15" t="s">
        <v>10</v>
      </c>
      <c r="W20" s="16" t="s">
        <v>11</v>
      </c>
      <c r="X20" s="3" t="s">
        <v>12</v>
      </c>
      <c r="Y20" s="273" t="s">
        <v>13</v>
      </c>
      <c r="Z20" s="274"/>
      <c r="AA20" s="274"/>
      <c r="AB20" s="274"/>
      <c r="AC20" s="17" t="s">
        <v>11</v>
      </c>
      <c r="AD20" s="18"/>
      <c r="AE20" s="275" t="s">
        <v>14</v>
      </c>
      <c r="AF20" s="276"/>
      <c r="AG20" s="276"/>
      <c r="AH20" s="19" t="s">
        <v>15</v>
      </c>
      <c r="AI20" s="3"/>
      <c r="AJ20" s="20" t="s">
        <v>16</v>
      </c>
      <c r="AK20" s="21"/>
      <c r="AL20" s="22"/>
      <c r="AM20" s="23"/>
      <c r="AN20" s="15" t="s">
        <v>17</v>
      </c>
      <c r="AO20" s="3"/>
      <c r="AP20" s="250" t="s">
        <v>18</v>
      </c>
      <c r="AQ20" s="251"/>
      <c r="AR20" s="252"/>
      <c r="AS20" s="250" t="s">
        <v>19</v>
      </c>
      <c r="AT20" s="251"/>
      <c r="AU20" s="252"/>
      <c r="AV20" s="3"/>
      <c r="AW20" s="24" t="s">
        <v>20</v>
      </c>
      <c r="AX20" s="16" t="s">
        <v>20</v>
      </c>
      <c r="AY20" s="15" t="s">
        <v>21</v>
      </c>
      <c r="AZ20" s="15" t="s">
        <v>21</v>
      </c>
      <c r="BA20" s="3"/>
      <c r="BB20" s="14" t="s">
        <v>20</v>
      </c>
      <c r="BC20" s="14" t="s">
        <v>12</v>
      </c>
      <c r="BD20" s="25" t="s">
        <v>12</v>
      </c>
    </row>
    <row r="21" spans="2:56" ht="15.75" thickBot="1">
      <c r="B21" s="26" t="s">
        <v>12</v>
      </c>
      <c r="C21" s="27" t="s">
        <v>12</v>
      </c>
      <c r="D21" s="28" t="s">
        <v>7</v>
      </c>
      <c r="E21" s="5"/>
      <c r="F21" s="29" t="s">
        <v>22</v>
      </c>
      <c r="G21" s="29" t="s">
        <v>23</v>
      </c>
      <c r="H21" s="29" t="s">
        <v>24</v>
      </c>
      <c r="I21" s="29" t="s">
        <v>25</v>
      </c>
      <c r="J21" s="29" t="s">
        <v>26</v>
      </c>
      <c r="K21" s="29" t="s">
        <v>17</v>
      </c>
      <c r="L21" s="30"/>
      <c r="M21" s="31" t="s">
        <v>7</v>
      </c>
      <c r="N21" s="32" t="s">
        <v>27</v>
      </c>
      <c r="O21" s="33"/>
      <c r="P21" s="27" t="s">
        <v>28</v>
      </c>
      <c r="Q21" s="5"/>
      <c r="R21" s="27" t="s">
        <v>29</v>
      </c>
      <c r="S21" s="34" t="s">
        <v>30</v>
      </c>
      <c r="T21" s="27" t="s">
        <v>31</v>
      </c>
      <c r="U21" s="27" t="s">
        <v>32</v>
      </c>
      <c r="V21" s="27" t="s">
        <v>33</v>
      </c>
      <c r="W21" s="35" t="s">
        <v>34</v>
      </c>
      <c r="X21" s="5" t="s">
        <v>12</v>
      </c>
      <c r="Y21" s="253" t="s">
        <v>35</v>
      </c>
      <c r="Z21" s="254"/>
      <c r="AA21" s="254"/>
      <c r="AB21" s="255"/>
      <c r="AC21" s="36" t="s">
        <v>17</v>
      </c>
      <c r="AD21" s="37"/>
      <c r="AE21" s="256" t="s">
        <v>36</v>
      </c>
      <c r="AF21" s="257"/>
      <c r="AG21" s="257"/>
      <c r="AH21" s="38" t="s">
        <v>37</v>
      </c>
      <c r="AI21" s="5"/>
      <c r="AJ21" s="39" t="s">
        <v>38</v>
      </c>
      <c r="AK21" s="40" t="s">
        <v>39</v>
      </c>
      <c r="AL21" s="39" t="s">
        <v>40</v>
      </c>
      <c r="AM21" s="39" t="s">
        <v>41</v>
      </c>
      <c r="AN21" s="27" t="s">
        <v>42</v>
      </c>
      <c r="AO21" s="10"/>
      <c r="AP21" s="41"/>
      <c r="AQ21" s="42"/>
      <c r="AR21" s="34"/>
      <c r="AS21" s="41" t="s">
        <v>43</v>
      </c>
      <c r="AT21" s="43" t="s">
        <v>99</v>
      </c>
      <c r="AU21" s="34"/>
      <c r="AV21" s="5"/>
      <c r="AW21" s="44" t="s">
        <v>11</v>
      </c>
      <c r="AX21" s="35" t="s">
        <v>11</v>
      </c>
      <c r="AY21" s="27" t="s">
        <v>44</v>
      </c>
      <c r="AZ21" s="27" t="s">
        <v>45</v>
      </c>
      <c r="BA21" s="5"/>
      <c r="BB21" s="30" t="s">
        <v>11</v>
      </c>
      <c r="BC21" s="30" t="s">
        <v>44</v>
      </c>
      <c r="BD21" s="45" t="s">
        <v>45</v>
      </c>
    </row>
    <row r="22" spans="2:56" ht="15" customHeight="1" thickBot="1">
      <c r="B22" s="46"/>
      <c r="C22" s="47"/>
      <c r="D22" s="48" t="s">
        <v>12</v>
      </c>
      <c r="E22" s="7"/>
      <c r="F22" s="49"/>
      <c r="G22" s="49"/>
      <c r="H22" s="49"/>
      <c r="I22" s="49" t="s">
        <v>46</v>
      </c>
      <c r="J22" s="49"/>
      <c r="K22" s="49"/>
      <c r="L22" s="50"/>
      <c r="M22" s="51" t="s">
        <v>47</v>
      </c>
      <c r="N22" s="49" t="s">
        <v>48</v>
      </c>
      <c r="O22" s="50"/>
      <c r="P22" s="47" t="s">
        <v>12</v>
      </c>
      <c r="Q22" s="7"/>
      <c r="R22" s="47"/>
      <c r="S22" s="52"/>
      <c r="T22" s="47"/>
      <c r="U22" s="47"/>
      <c r="V22" s="47" t="s">
        <v>49</v>
      </c>
      <c r="W22" s="53" t="s">
        <v>50</v>
      </c>
      <c r="X22" s="7"/>
      <c r="Y22" s="54" t="s">
        <v>30</v>
      </c>
      <c r="Z22" s="54" t="s">
        <v>31</v>
      </c>
      <c r="AA22" s="55" t="s">
        <v>51</v>
      </c>
      <c r="AB22" s="56" t="s">
        <v>52</v>
      </c>
      <c r="AC22" s="57"/>
      <c r="AD22" s="7"/>
      <c r="AE22" s="58" t="s">
        <v>30</v>
      </c>
      <c r="AF22" s="59" t="s">
        <v>31</v>
      </c>
      <c r="AG22" s="60" t="s">
        <v>52</v>
      </c>
      <c r="AH22" s="61" t="s">
        <v>52</v>
      </c>
      <c r="AI22" s="62"/>
      <c r="AJ22" s="47" t="s">
        <v>53</v>
      </c>
      <c r="AK22" s="63" t="s">
        <v>53</v>
      </c>
      <c r="AL22" s="47" t="s">
        <v>53</v>
      </c>
      <c r="AM22" s="47" t="s">
        <v>53</v>
      </c>
      <c r="AN22" s="47" t="s">
        <v>53</v>
      </c>
      <c r="AO22" s="7"/>
      <c r="AP22" s="64" t="s">
        <v>54</v>
      </c>
      <c r="AQ22" s="65" t="s">
        <v>55</v>
      </c>
      <c r="AR22" s="66" t="s">
        <v>56</v>
      </c>
      <c r="AS22" s="67" t="s">
        <v>57</v>
      </c>
      <c r="AT22" s="65" t="s">
        <v>58</v>
      </c>
      <c r="AU22" s="66" t="s">
        <v>59</v>
      </c>
      <c r="AV22" s="7"/>
      <c r="AW22" s="68" t="s">
        <v>21</v>
      </c>
      <c r="AX22" s="53" t="s">
        <v>21</v>
      </c>
      <c r="AY22" s="47"/>
      <c r="AZ22" s="47"/>
      <c r="BA22" s="7"/>
      <c r="BB22" s="69">
        <v>1</v>
      </c>
      <c r="BC22" s="70">
        <v>0</v>
      </c>
      <c r="BD22" s="71" t="s">
        <v>60</v>
      </c>
    </row>
    <row r="23" spans="2:56" ht="16.5" thickBot="1">
      <c r="B23" s="72">
        <v>41556</v>
      </c>
      <c r="C23" s="73" t="s">
        <v>61</v>
      </c>
      <c r="D23" s="14">
        <v>4</v>
      </c>
      <c r="E23" s="74"/>
      <c r="F23" s="75">
        <v>0</v>
      </c>
      <c r="G23" s="14">
        <v>0</v>
      </c>
      <c r="H23" s="14">
        <v>0</v>
      </c>
      <c r="I23" s="14">
        <v>0</v>
      </c>
      <c r="J23" s="14">
        <v>0</v>
      </c>
      <c r="K23" s="14">
        <f>SUM(F23:J23)</f>
        <v>0</v>
      </c>
      <c r="L23" s="74"/>
      <c r="M23" s="75">
        <v>0</v>
      </c>
      <c r="N23" s="14">
        <v>0</v>
      </c>
      <c r="O23" s="74"/>
      <c r="P23" s="76">
        <f>D23-(M23+N23)</f>
        <v>4</v>
      </c>
      <c r="Q23" s="74"/>
      <c r="R23" s="77" t="s">
        <v>88</v>
      </c>
      <c r="S23" s="78">
        <v>0.215</v>
      </c>
      <c r="T23" s="78">
        <v>0.215</v>
      </c>
      <c r="U23" s="79">
        <f>S23+T23</f>
        <v>0.43</v>
      </c>
      <c r="V23" s="80">
        <v>110</v>
      </c>
      <c r="W23" s="15">
        <f>P23*V23</f>
        <v>440</v>
      </c>
      <c r="X23" s="74"/>
      <c r="Y23" s="81">
        <v>214</v>
      </c>
      <c r="Z23" s="82">
        <v>214</v>
      </c>
      <c r="AA23" s="82">
        <v>0</v>
      </c>
      <c r="AB23" s="82">
        <v>0</v>
      </c>
      <c r="AC23" s="83">
        <v>214</v>
      </c>
      <c r="AD23" s="84"/>
      <c r="AE23" s="81">
        <v>0</v>
      </c>
      <c r="AF23" s="82">
        <v>0</v>
      </c>
      <c r="AG23" s="82">
        <v>0</v>
      </c>
      <c r="AH23" s="82">
        <v>0</v>
      </c>
      <c r="AI23" s="5"/>
      <c r="AJ23" s="11">
        <f>AC23*U23</f>
        <v>92.02</v>
      </c>
      <c r="AK23" s="85">
        <v>0</v>
      </c>
      <c r="AL23" s="14">
        <v>5.1360000000000001</v>
      </c>
      <c r="AM23" s="14">
        <v>0</v>
      </c>
      <c r="AN23" s="15">
        <f>AK23+AM23</f>
        <v>0</v>
      </c>
      <c r="AO23" s="86" t="e">
        <f>#REF!</f>
        <v>#REF!</v>
      </c>
      <c r="AP23" s="87">
        <v>0</v>
      </c>
      <c r="AQ23" s="87">
        <v>10</v>
      </c>
      <c r="AR23" s="88">
        <f>100- ((AP23+AQ23)/(AC23*2))*100</f>
        <v>97.663551401869157</v>
      </c>
      <c r="AS23" s="89">
        <v>680</v>
      </c>
      <c r="AT23" s="90">
        <f>AJ23+AK23+AL23+AM23</f>
        <v>97.155999999999992</v>
      </c>
      <c r="AU23" s="90">
        <f>AS23-AT23</f>
        <v>582.84400000000005</v>
      </c>
      <c r="AV23" s="5"/>
      <c r="AW23" s="11">
        <f>(AC23/W23)*100</f>
        <v>48.63636363636364</v>
      </c>
      <c r="AX23" s="14" t="s">
        <v>63</v>
      </c>
      <c r="AY23" s="15">
        <f>(AK23/(AJ23+AK23))*100</f>
        <v>0</v>
      </c>
      <c r="AZ23" s="14">
        <f>(AN23/AJ23)*100</f>
        <v>0</v>
      </c>
      <c r="BA23" s="74"/>
      <c r="BB23" s="75" t="s">
        <v>64</v>
      </c>
      <c r="BC23" s="14" t="s">
        <v>64</v>
      </c>
      <c r="BD23" s="14" t="s">
        <v>64</v>
      </c>
    </row>
    <row r="24" spans="2:56" ht="15.75">
      <c r="B24" s="91" t="s">
        <v>66</v>
      </c>
      <c r="C24" s="92"/>
      <c r="D24" s="92"/>
      <c r="E24" s="74"/>
      <c r="F24" s="77"/>
      <c r="G24" s="92"/>
      <c r="H24" s="92"/>
      <c r="I24" s="92"/>
      <c r="J24" s="92"/>
      <c r="K24" s="92"/>
      <c r="L24" s="74"/>
      <c r="M24" s="77"/>
      <c r="N24" s="92"/>
      <c r="O24" s="74"/>
      <c r="P24" s="93">
        <f>D23-M23-N23-K23</f>
        <v>4</v>
      </c>
      <c r="Q24" s="74"/>
      <c r="R24" s="77"/>
      <c r="S24" s="78"/>
      <c r="T24" s="78"/>
      <c r="U24" s="79"/>
      <c r="V24" s="80"/>
      <c r="W24" s="94">
        <f>(P23-K23)*V23</f>
        <v>440</v>
      </c>
      <c r="X24" s="95"/>
      <c r="Y24" s="96"/>
      <c r="Z24" s="97"/>
      <c r="AA24" s="97"/>
      <c r="AB24" s="97"/>
      <c r="AC24" s="98"/>
      <c r="AD24" s="99"/>
      <c r="AE24" s="96"/>
      <c r="AF24" s="97"/>
      <c r="AG24" s="97"/>
      <c r="AH24" s="97"/>
      <c r="AI24" s="10"/>
      <c r="AJ24" s="100"/>
      <c r="AK24" s="101"/>
      <c r="AL24" s="102"/>
      <c r="AM24" s="102"/>
      <c r="AN24" s="102"/>
      <c r="AO24" s="95"/>
      <c r="AP24" s="103"/>
      <c r="AQ24" s="103"/>
      <c r="AR24" s="104"/>
      <c r="AS24" s="105"/>
      <c r="AT24" s="101"/>
      <c r="AU24" s="101"/>
      <c r="AV24" s="10"/>
      <c r="AW24" s="106">
        <f>((AC23+AC24)/W24)*100</f>
        <v>48.63636363636364</v>
      </c>
      <c r="AX24" s="102"/>
      <c r="AY24" s="102"/>
      <c r="AZ24" s="102"/>
      <c r="BA24" s="95"/>
      <c r="BB24" s="77"/>
      <c r="BC24" s="92"/>
      <c r="BD24" s="92"/>
    </row>
    <row r="25" spans="2:56" ht="15.75" thickBot="1"/>
    <row r="26" spans="2:56" ht="16.5" thickBot="1">
      <c r="B26" s="72">
        <v>41557</v>
      </c>
      <c r="C26" s="73" t="s">
        <v>61</v>
      </c>
      <c r="D26" s="14">
        <v>8</v>
      </c>
      <c r="E26" s="74"/>
      <c r="F26" s="75">
        <v>0</v>
      </c>
      <c r="G26" s="14">
        <v>0</v>
      </c>
      <c r="H26" s="14">
        <v>0</v>
      </c>
      <c r="I26" s="14">
        <v>0</v>
      </c>
      <c r="J26" s="14">
        <v>0</v>
      </c>
      <c r="K26" s="14">
        <f>SUM(F26:J26)</f>
        <v>0</v>
      </c>
      <c r="L26" s="74"/>
      <c r="M26" s="75">
        <v>0</v>
      </c>
      <c r="N26" s="14">
        <v>0</v>
      </c>
      <c r="O26" s="74"/>
      <c r="P26" s="76">
        <f>D26-(M26+N26)</f>
        <v>8</v>
      </c>
      <c r="Q26" s="74"/>
      <c r="R26" s="77" t="s">
        <v>88</v>
      </c>
      <c r="S26" s="78">
        <v>0.215</v>
      </c>
      <c r="T26" s="78">
        <v>0.215</v>
      </c>
      <c r="U26" s="79">
        <f>S26+T26</f>
        <v>0.43</v>
      </c>
      <c r="V26" s="80">
        <v>110</v>
      </c>
      <c r="W26" s="15">
        <f>P26*V26</f>
        <v>880</v>
      </c>
      <c r="X26" s="74"/>
      <c r="Y26" s="81">
        <v>762</v>
      </c>
      <c r="Z26" s="82">
        <v>762</v>
      </c>
      <c r="AA26" s="82">
        <v>0</v>
      </c>
      <c r="AB26" s="82">
        <v>0</v>
      </c>
      <c r="AC26" s="83">
        <v>762</v>
      </c>
      <c r="AD26" s="84"/>
      <c r="AE26" s="81">
        <v>9</v>
      </c>
      <c r="AF26" s="82">
        <v>9</v>
      </c>
      <c r="AG26" s="82">
        <v>0</v>
      </c>
      <c r="AH26" s="82">
        <v>9</v>
      </c>
      <c r="AI26" s="5"/>
      <c r="AJ26" s="11">
        <f>AC26*U26</f>
        <v>327.65999999999997</v>
      </c>
      <c r="AK26" s="85">
        <v>4</v>
      </c>
      <c r="AL26" s="14">
        <v>13.05</v>
      </c>
      <c r="AM26" s="14">
        <v>0</v>
      </c>
      <c r="AN26" s="15">
        <f>AK26+AM26</f>
        <v>4</v>
      </c>
      <c r="AO26" s="86" t="e">
        <f>#REF!</f>
        <v>#REF!</v>
      </c>
      <c r="AP26" s="87">
        <v>0</v>
      </c>
      <c r="AQ26" s="87">
        <v>10</v>
      </c>
      <c r="AR26" s="88">
        <f>100- ((AP26+AQ26)/(AC26*2))*100</f>
        <v>99.343832020997382</v>
      </c>
      <c r="AS26" s="89">
        <f>AU23</f>
        <v>582.84400000000005</v>
      </c>
      <c r="AT26" s="90">
        <f>AJ26+AK26+AL26+AM26</f>
        <v>344.71</v>
      </c>
      <c r="AU26" s="90">
        <f>AS26-AT26</f>
        <v>238.13400000000007</v>
      </c>
      <c r="AV26" s="5"/>
      <c r="AW26" s="11">
        <f>(AC26/W26)*100</f>
        <v>86.590909090909093</v>
      </c>
      <c r="AX26" s="14" t="s">
        <v>63</v>
      </c>
      <c r="AY26" s="15">
        <f>(AK26/(AJ26+AK26))*100</f>
        <v>1.2060543930531269</v>
      </c>
      <c r="AZ26" s="14">
        <f>(AN26/AJ26)*100</f>
        <v>1.2207776353537205</v>
      </c>
      <c r="BA26" s="74"/>
      <c r="BB26" s="75" t="s">
        <v>64</v>
      </c>
      <c r="BC26" s="14" t="s">
        <v>64</v>
      </c>
      <c r="BD26" s="14" t="s">
        <v>64</v>
      </c>
    </row>
    <row r="27" spans="2:56" ht="15.75">
      <c r="B27" s="91" t="s">
        <v>66</v>
      </c>
      <c r="C27" s="92"/>
      <c r="D27" s="92"/>
      <c r="E27" s="74"/>
      <c r="F27" s="77"/>
      <c r="G27" s="92"/>
      <c r="H27" s="92"/>
      <c r="I27" s="92"/>
      <c r="J27" s="92"/>
      <c r="K27" s="92"/>
      <c r="L27" s="74"/>
      <c r="M27" s="77"/>
      <c r="N27" s="92"/>
      <c r="O27" s="74"/>
      <c r="P27" s="93">
        <f>D26-M26-N26-K26</f>
        <v>8</v>
      </c>
      <c r="Q27" s="74"/>
      <c r="R27" s="77"/>
      <c r="S27" s="78"/>
      <c r="T27" s="78"/>
      <c r="U27" s="79"/>
      <c r="V27" s="80"/>
      <c r="W27" s="94">
        <f>(P26-K26)*V26</f>
        <v>880</v>
      </c>
      <c r="X27" s="95"/>
      <c r="Y27" s="96"/>
      <c r="Z27" s="97"/>
      <c r="AA27" s="97"/>
      <c r="AB27" s="97"/>
      <c r="AC27" s="98"/>
      <c r="AD27" s="99"/>
      <c r="AE27" s="96"/>
      <c r="AF27" s="97"/>
      <c r="AG27" s="97"/>
      <c r="AH27" s="97"/>
      <c r="AI27" s="10"/>
      <c r="AJ27" s="100"/>
      <c r="AK27" s="101"/>
      <c r="AL27" s="102"/>
      <c r="AM27" s="102"/>
      <c r="AN27" s="102"/>
      <c r="AO27" s="95"/>
      <c r="AP27" s="103"/>
      <c r="AQ27" s="103"/>
      <c r="AR27" s="104"/>
      <c r="AS27" s="105"/>
      <c r="AT27" s="101"/>
      <c r="AU27" s="101"/>
      <c r="AV27" s="10"/>
      <c r="AW27" s="106">
        <f>((AC26+AC27)/W27)*100</f>
        <v>86.590909090909093</v>
      </c>
      <c r="AX27" s="102"/>
      <c r="AY27" s="102"/>
      <c r="AZ27" s="102"/>
      <c r="BA27" s="95"/>
      <c r="BB27" s="77"/>
      <c r="BC27" s="92"/>
      <c r="BD27" s="92"/>
    </row>
    <row r="28" spans="2:56" ht="15.75" thickBot="1"/>
    <row r="29" spans="2:56" ht="16.5" thickBot="1">
      <c r="B29" s="72">
        <v>41558</v>
      </c>
      <c r="C29" s="73" t="s">
        <v>61</v>
      </c>
      <c r="D29" s="14">
        <v>6</v>
      </c>
      <c r="E29" s="74"/>
      <c r="F29" s="75">
        <v>0</v>
      </c>
      <c r="G29" s="14">
        <v>0</v>
      </c>
      <c r="H29" s="14">
        <v>0</v>
      </c>
      <c r="I29" s="14">
        <v>0</v>
      </c>
      <c r="J29" s="14">
        <v>1.5</v>
      </c>
      <c r="K29" s="14">
        <f>SUM(F29:J29)</f>
        <v>1.5</v>
      </c>
      <c r="L29" s="74"/>
      <c r="M29" s="75">
        <v>0</v>
      </c>
      <c r="N29" s="14">
        <v>0</v>
      </c>
      <c r="O29" s="74"/>
      <c r="P29" s="76">
        <f>D29-(M29+N29)</f>
        <v>6</v>
      </c>
      <c r="Q29" s="74"/>
      <c r="R29" s="77" t="s">
        <v>88</v>
      </c>
      <c r="S29" s="78">
        <v>0.215</v>
      </c>
      <c r="T29" s="78">
        <v>0.215</v>
      </c>
      <c r="U29" s="79">
        <f>S29+T29</f>
        <v>0.43</v>
      </c>
      <c r="V29" s="80">
        <v>110</v>
      </c>
      <c r="W29" s="15">
        <f>P29*V29</f>
        <v>660</v>
      </c>
      <c r="X29" s="74"/>
      <c r="Y29" s="81">
        <v>407</v>
      </c>
      <c r="Z29" s="82">
        <v>407</v>
      </c>
      <c r="AA29" s="82">
        <v>0</v>
      </c>
      <c r="AB29" s="82">
        <v>0</v>
      </c>
      <c r="AC29" s="83">
        <v>407</v>
      </c>
      <c r="AD29" s="84"/>
      <c r="AE29" s="81">
        <v>6</v>
      </c>
      <c r="AF29" s="82">
        <v>7</v>
      </c>
      <c r="AG29" s="82">
        <v>0</v>
      </c>
      <c r="AH29" s="82">
        <v>6</v>
      </c>
      <c r="AI29" s="5"/>
      <c r="AJ29" s="11">
        <f>AC29*U29</f>
        <v>175.01</v>
      </c>
      <c r="AK29" s="85">
        <v>3</v>
      </c>
      <c r="AL29" s="14">
        <v>9</v>
      </c>
      <c r="AM29" s="14">
        <v>0</v>
      </c>
      <c r="AN29" s="15">
        <f>AK29+AM29</f>
        <v>3</v>
      </c>
      <c r="AO29" s="86" t="e">
        <f>#REF!</f>
        <v>#REF!</v>
      </c>
      <c r="AP29" s="87">
        <v>0</v>
      </c>
      <c r="AQ29" s="87">
        <v>10</v>
      </c>
      <c r="AR29" s="88">
        <f>100- ((AP29+AQ29)/(AC29*2))*100</f>
        <v>98.77149877149877</v>
      </c>
      <c r="AS29" s="89">
        <f>AU26</f>
        <v>238.13400000000007</v>
      </c>
      <c r="AT29" s="90">
        <f>AJ29+AK29+AL29+AM29</f>
        <v>187.01</v>
      </c>
      <c r="AU29" s="90">
        <f>AS29-AT29</f>
        <v>51.12400000000008</v>
      </c>
      <c r="AV29" s="5"/>
      <c r="AW29" s="11">
        <f>(AC29/W29)*100</f>
        <v>61.666666666666671</v>
      </c>
      <c r="AX29" s="14" t="s">
        <v>63</v>
      </c>
      <c r="AY29" s="15">
        <f>(AK29/(AJ29+AK29))*100</f>
        <v>1.6852985787315322</v>
      </c>
      <c r="AZ29" s="14">
        <f>(AN29/AJ29)*100</f>
        <v>1.7141877606993885</v>
      </c>
      <c r="BA29" s="74"/>
      <c r="BB29" s="75" t="s">
        <v>64</v>
      </c>
      <c r="BC29" s="14" t="s">
        <v>64</v>
      </c>
      <c r="BD29" s="14" t="s">
        <v>64</v>
      </c>
    </row>
    <row r="30" spans="2:56" ht="15.75">
      <c r="B30" s="91" t="s">
        <v>66</v>
      </c>
      <c r="C30" s="92"/>
      <c r="D30" s="92"/>
      <c r="E30" s="74"/>
      <c r="F30" s="77"/>
      <c r="G30" s="92"/>
      <c r="H30" s="92"/>
      <c r="I30" s="92"/>
      <c r="J30" s="92"/>
      <c r="K30" s="92"/>
      <c r="L30" s="74"/>
      <c r="M30" s="77"/>
      <c r="N30" s="92"/>
      <c r="O30" s="74"/>
      <c r="P30" s="93">
        <f>D29-M29-N29-K29</f>
        <v>4.5</v>
      </c>
      <c r="Q30" s="74"/>
      <c r="R30" s="77"/>
      <c r="S30" s="78"/>
      <c r="T30" s="78"/>
      <c r="U30" s="79"/>
      <c r="V30" s="80"/>
      <c r="W30" s="94">
        <f>(P29-K29)*V29</f>
        <v>495</v>
      </c>
      <c r="X30" s="95"/>
      <c r="Y30" s="96"/>
      <c r="Z30" s="97"/>
      <c r="AA30" s="97"/>
      <c r="AB30" s="97"/>
      <c r="AC30" s="98"/>
      <c r="AD30" s="99"/>
      <c r="AE30" s="96"/>
      <c r="AF30" s="97"/>
      <c r="AG30" s="97"/>
      <c r="AH30" s="97"/>
      <c r="AI30" s="10"/>
      <c r="AJ30" s="100"/>
      <c r="AK30" s="101"/>
      <c r="AL30" s="102"/>
      <c r="AM30" s="102"/>
      <c r="AN30" s="102"/>
      <c r="AO30" s="95"/>
      <c r="AP30" s="103"/>
      <c r="AQ30" s="103"/>
      <c r="AR30" s="104"/>
      <c r="AS30" s="105"/>
      <c r="AT30" s="101"/>
      <c r="AU30" s="101"/>
      <c r="AV30" s="10"/>
      <c r="AW30" s="106">
        <f>((AC29+AC30)/W30)*100</f>
        <v>82.222222222222214</v>
      </c>
      <c r="AX30" s="102"/>
      <c r="AY30" s="102"/>
      <c r="AZ30" s="102"/>
      <c r="BA30" s="95"/>
      <c r="BB30" s="77"/>
      <c r="BC30" s="92"/>
      <c r="BD30" s="92"/>
    </row>
    <row r="31" spans="2:56" ht="15.75" thickBot="1"/>
    <row r="32" spans="2:56">
      <c r="B32" s="11" t="s">
        <v>3</v>
      </c>
      <c r="C32" s="12" t="s">
        <v>4</v>
      </c>
      <c r="D32" s="13" t="s">
        <v>4</v>
      </c>
      <c r="E32" s="3"/>
      <c r="F32" s="268" t="s">
        <v>5</v>
      </c>
      <c r="G32" s="269"/>
      <c r="H32" s="269"/>
      <c r="I32" s="269"/>
      <c r="J32" s="269"/>
      <c r="K32" s="270"/>
      <c r="L32" s="14"/>
      <c r="M32" s="271" t="s">
        <v>6</v>
      </c>
      <c r="N32" s="272"/>
      <c r="O32" s="14"/>
      <c r="P32" s="15" t="s">
        <v>7</v>
      </c>
      <c r="Q32" s="3"/>
      <c r="R32" s="15" t="s">
        <v>8</v>
      </c>
      <c r="S32" s="268" t="s">
        <v>9</v>
      </c>
      <c r="T32" s="269"/>
      <c r="U32" s="270"/>
      <c r="V32" s="15" t="s">
        <v>10</v>
      </c>
      <c r="W32" s="16" t="s">
        <v>11</v>
      </c>
      <c r="X32" s="3" t="s">
        <v>12</v>
      </c>
      <c r="Y32" s="273" t="s">
        <v>13</v>
      </c>
      <c r="Z32" s="274"/>
      <c r="AA32" s="274"/>
      <c r="AB32" s="274"/>
      <c r="AC32" s="17" t="s">
        <v>11</v>
      </c>
      <c r="AD32" s="18"/>
      <c r="AE32" s="275" t="s">
        <v>14</v>
      </c>
      <c r="AF32" s="276"/>
      <c r="AG32" s="276"/>
      <c r="AH32" s="19" t="s">
        <v>15</v>
      </c>
      <c r="AI32" s="3"/>
      <c r="AJ32" s="20" t="s">
        <v>16</v>
      </c>
      <c r="AK32" s="21"/>
      <c r="AL32" s="22"/>
      <c r="AM32" s="23"/>
      <c r="AN32" s="15" t="s">
        <v>17</v>
      </c>
      <c r="AO32" s="3"/>
      <c r="AP32" s="250" t="s">
        <v>18</v>
      </c>
      <c r="AQ32" s="251"/>
      <c r="AR32" s="252"/>
      <c r="AS32" s="250" t="s">
        <v>19</v>
      </c>
      <c r="AT32" s="251"/>
      <c r="AU32" s="252"/>
      <c r="AV32" s="3"/>
      <c r="AW32" s="24" t="s">
        <v>20</v>
      </c>
      <c r="AX32" s="16" t="s">
        <v>20</v>
      </c>
      <c r="AY32" s="15" t="s">
        <v>21</v>
      </c>
      <c r="AZ32" s="15" t="s">
        <v>21</v>
      </c>
      <c r="BA32" s="3"/>
      <c r="BB32" s="14" t="s">
        <v>20</v>
      </c>
      <c r="BC32" s="14" t="s">
        <v>12</v>
      </c>
      <c r="BD32" s="25" t="s">
        <v>12</v>
      </c>
    </row>
    <row r="33" spans="2:56" ht="15.75" thickBot="1">
      <c r="B33" s="26" t="s">
        <v>12</v>
      </c>
      <c r="C33" s="27" t="s">
        <v>12</v>
      </c>
      <c r="D33" s="28" t="s">
        <v>7</v>
      </c>
      <c r="E33" s="5"/>
      <c r="F33" s="29" t="s">
        <v>22</v>
      </c>
      <c r="G33" s="29" t="s">
        <v>23</v>
      </c>
      <c r="H33" s="29" t="s">
        <v>24</v>
      </c>
      <c r="I33" s="29" t="s">
        <v>25</v>
      </c>
      <c r="J33" s="29" t="s">
        <v>26</v>
      </c>
      <c r="K33" s="29" t="s">
        <v>17</v>
      </c>
      <c r="L33" s="30"/>
      <c r="M33" s="31" t="s">
        <v>7</v>
      </c>
      <c r="N33" s="32" t="s">
        <v>27</v>
      </c>
      <c r="O33" s="33"/>
      <c r="P33" s="27" t="s">
        <v>28</v>
      </c>
      <c r="Q33" s="5"/>
      <c r="R33" s="27" t="s">
        <v>29</v>
      </c>
      <c r="S33" s="34" t="s">
        <v>30</v>
      </c>
      <c r="T33" s="27" t="s">
        <v>31</v>
      </c>
      <c r="U33" s="27" t="s">
        <v>32</v>
      </c>
      <c r="V33" s="27" t="s">
        <v>33</v>
      </c>
      <c r="W33" s="35" t="s">
        <v>34</v>
      </c>
      <c r="X33" s="5" t="s">
        <v>12</v>
      </c>
      <c r="Y33" s="253" t="s">
        <v>35</v>
      </c>
      <c r="Z33" s="254"/>
      <c r="AA33" s="254"/>
      <c r="AB33" s="255"/>
      <c r="AC33" s="36" t="s">
        <v>17</v>
      </c>
      <c r="AD33" s="37"/>
      <c r="AE33" s="256" t="s">
        <v>36</v>
      </c>
      <c r="AF33" s="257"/>
      <c r="AG33" s="257"/>
      <c r="AH33" s="38" t="s">
        <v>37</v>
      </c>
      <c r="AI33" s="5"/>
      <c r="AJ33" s="39" t="s">
        <v>38</v>
      </c>
      <c r="AK33" s="40" t="s">
        <v>39</v>
      </c>
      <c r="AL33" s="39" t="s">
        <v>40</v>
      </c>
      <c r="AM33" s="39" t="s">
        <v>41</v>
      </c>
      <c r="AN33" s="27" t="s">
        <v>42</v>
      </c>
      <c r="AO33" s="10"/>
      <c r="AP33" s="41"/>
      <c r="AQ33" s="42"/>
      <c r="AR33" s="34"/>
      <c r="AS33" s="41" t="s">
        <v>43</v>
      </c>
      <c r="AT33" s="43" t="s">
        <v>101</v>
      </c>
      <c r="AU33" s="34"/>
      <c r="AV33" s="5"/>
      <c r="AW33" s="44" t="s">
        <v>11</v>
      </c>
      <c r="AX33" s="35" t="s">
        <v>11</v>
      </c>
      <c r="AY33" s="27" t="s">
        <v>44</v>
      </c>
      <c r="AZ33" s="27" t="s">
        <v>45</v>
      </c>
      <c r="BA33" s="5"/>
      <c r="BB33" s="30" t="s">
        <v>11</v>
      </c>
      <c r="BC33" s="30" t="s">
        <v>44</v>
      </c>
      <c r="BD33" s="45" t="s">
        <v>45</v>
      </c>
    </row>
    <row r="34" spans="2:56" ht="15" customHeight="1" thickBot="1">
      <c r="B34" s="46"/>
      <c r="C34" s="47"/>
      <c r="D34" s="48" t="s">
        <v>12</v>
      </c>
      <c r="E34" s="7"/>
      <c r="F34" s="49"/>
      <c r="G34" s="49"/>
      <c r="H34" s="49"/>
      <c r="I34" s="49" t="s">
        <v>46</v>
      </c>
      <c r="J34" s="49"/>
      <c r="K34" s="49"/>
      <c r="L34" s="50"/>
      <c r="M34" s="51" t="s">
        <v>47</v>
      </c>
      <c r="N34" s="49" t="s">
        <v>48</v>
      </c>
      <c r="O34" s="50"/>
      <c r="P34" s="47" t="s">
        <v>12</v>
      </c>
      <c r="Q34" s="7"/>
      <c r="R34" s="47"/>
      <c r="S34" s="52"/>
      <c r="T34" s="47"/>
      <c r="U34" s="47"/>
      <c r="V34" s="47" t="s">
        <v>49</v>
      </c>
      <c r="W34" s="53" t="s">
        <v>50</v>
      </c>
      <c r="X34" s="7"/>
      <c r="Y34" s="54" t="s">
        <v>30</v>
      </c>
      <c r="Z34" s="54" t="s">
        <v>31</v>
      </c>
      <c r="AA34" s="55" t="s">
        <v>51</v>
      </c>
      <c r="AB34" s="56" t="s">
        <v>52</v>
      </c>
      <c r="AC34" s="57"/>
      <c r="AD34" s="7"/>
      <c r="AE34" s="58" t="s">
        <v>30</v>
      </c>
      <c r="AF34" s="59" t="s">
        <v>31</v>
      </c>
      <c r="AG34" s="60" t="s">
        <v>52</v>
      </c>
      <c r="AH34" s="61" t="s">
        <v>52</v>
      </c>
      <c r="AI34" s="62"/>
      <c r="AJ34" s="47" t="s">
        <v>53</v>
      </c>
      <c r="AK34" s="63" t="s">
        <v>53</v>
      </c>
      <c r="AL34" s="47" t="s">
        <v>53</v>
      </c>
      <c r="AM34" s="47" t="s">
        <v>53</v>
      </c>
      <c r="AN34" s="47" t="s">
        <v>53</v>
      </c>
      <c r="AO34" s="7"/>
      <c r="AP34" s="64" t="s">
        <v>54</v>
      </c>
      <c r="AQ34" s="65" t="s">
        <v>55</v>
      </c>
      <c r="AR34" s="66" t="s">
        <v>56</v>
      </c>
      <c r="AS34" s="67" t="s">
        <v>57</v>
      </c>
      <c r="AT34" s="65" t="s">
        <v>58</v>
      </c>
      <c r="AU34" s="66" t="s">
        <v>59</v>
      </c>
      <c r="AV34" s="7"/>
      <c r="AW34" s="68" t="s">
        <v>21</v>
      </c>
      <c r="AX34" s="53" t="s">
        <v>21</v>
      </c>
      <c r="AY34" s="47"/>
      <c r="AZ34" s="47"/>
      <c r="BA34" s="7"/>
      <c r="BB34" s="69">
        <v>1</v>
      </c>
      <c r="BC34" s="70">
        <v>0</v>
      </c>
      <c r="BD34" s="71" t="s">
        <v>60</v>
      </c>
    </row>
    <row r="35" spans="2:56" ht="16.5" thickBot="1">
      <c r="B35" s="72">
        <v>41568</v>
      </c>
      <c r="C35" s="73" t="s">
        <v>61</v>
      </c>
      <c r="D35" s="14">
        <v>10</v>
      </c>
      <c r="E35" s="74"/>
      <c r="F35" s="75">
        <v>2</v>
      </c>
      <c r="G35" s="14">
        <v>0</v>
      </c>
      <c r="H35" s="14">
        <v>0</v>
      </c>
      <c r="I35" s="14">
        <v>0</v>
      </c>
      <c r="J35" s="14">
        <v>0</v>
      </c>
      <c r="K35" s="14">
        <f>SUM(F35:J35)</f>
        <v>2</v>
      </c>
      <c r="L35" s="74"/>
      <c r="M35" s="75">
        <v>0</v>
      </c>
      <c r="N35" s="14">
        <v>2</v>
      </c>
      <c r="O35" s="74"/>
      <c r="P35" s="76">
        <f>D35-(M35+N35)</f>
        <v>8</v>
      </c>
      <c r="Q35" s="74"/>
      <c r="R35" s="77" t="s">
        <v>100</v>
      </c>
      <c r="S35" s="78">
        <v>0.122</v>
      </c>
      <c r="T35" s="78">
        <v>0.122</v>
      </c>
      <c r="U35" s="79">
        <f>S35+T35</f>
        <v>0.24399999999999999</v>
      </c>
      <c r="V35" s="80">
        <v>80</v>
      </c>
      <c r="W35" s="15">
        <f>P35*V35</f>
        <v>640</v>
      </c>
      <c r="X35" s="74"/>
      <c r="Y35" s="81">
        <v>246</v>
      </c>
      <c r="Z35" s="82">
        <v>246</v>
      </c>
      <c r="AA35" s="82">
        <v>0</v>
      </c>
      <c r="AB35" s="82">
        <v>0</v>
      </c>
      <c r="AC35" s="83">
        <v>246</v>
      </c>
      <c r="AD35" s="84"/>
      <c r="AE35" s="81">
        <v>34</v>
      </c>
      <c r="AF35" s="82">
        <v>33</v>
      </c>
      <c r="AG35" s="82">
        <v>0</v>
      </c>
      <c r="AH35" s="82">
        <v>33</v>
      </c>
      <c r="AI35" s="5"/>
      <c r="AJ35" s="11">
        <f>AC35*U35</f>
        <v>60.024000000000001</v>
      </c>
      <c r="AK35" s="85">
        <v>9.41</v>
      </c>
      <c r="AL35" s="14">
        <v>3.8</v>
      </c>
      <c r="AM35" s="14">
        <v>0</v>
      </c>
      <c r="AN35" s="15">
        <f>AK35+AM35</f>
        <v>9.41</v>
      </c>
      <c r="AO35" s="86" t="e">
        <f>#REF!</f>
        <v>#REF!</v>
      </c>
      <c r="AP35" s="87">
        <v>0</v>
      </c>
      <c r="AQ35" s="87">
        <v>10</v>
      </c>
      <c r="AR35" s="88">
        <f>100- ((AP35+AQ35)/(AC35*2))*100</f>
        <v>97.967479674796749</v>
      </c>
      <c r="AS35" s="89">
        <v>680</v>
      </c>
      <c r="AT35" s="90">
        <f>AJ35+AK35+AL35+AM35</f>
        <v>73.233999999999995</v>
      </c>
      <c r="AU35" s="90">
        <f>AS35-AT35</f>
        <v>606.76599999999996</v>
      </c>
      <c r="AV35" s="5"/>
      <c r="AW35" s="11">
        <f>(AC35/W35)*100</f>
        <v>38.4375</v>
      </c>
      <c r="AX35" s="14" t="s">
        <v>63</v>
      </c>
      <c r="AY35" s="15">
        <f>(AK35/(AJ35+AK35))*100</f>
        <v>13.552438286718324</v>
      </c>
      <c r="AZ35" s="14">
        <f>(AN35/AJ35)*100</f>
        <v>15.67706250833</v>
      </c>
      <c r="BA35" s="74"/>
      <c r="BB35" s="75" t="s">
        <v>64</v>
      </c>
      <c r="BC35" s="14" t="s">
        <v>64</v>
      </c>
      <c r="BD35" s="14" t="s">
        <v>64</v>
      </c>
    </row>
    <row r="36" spans="2:56" ht="15.75">
      <c r="B36" s="91" t="s">
        <v>65</v>
      </c>
      <c r="C36" s="92"/>
      <c r="D36" s="92"/>
      <c r="E36" s="74"/>
      <c r="F36" s="77"/>
      <c r="G36" s="92"/>
      <c r="H36" s="92"/>
      <c r="I36" s="92"/>
      <c r="J36" s="92"/>
      <c r="K36" s="92"/>
      <c r="L36" s="74"/>
      <c r="M36" s="77"/>
      <c r="N36" s="92"/>
      <c r="O36" s="74"/>
      <c r="P36" s="93">
        <f>D35-M35-N35-K35</f>
        <v>6</v>
      </c>
      <c r="Q36" s="74"/>
      <c r="R36" s="77"/>
      <c r="S36" s="78"/>
      <c r="T36" s="78"/>
      <c r="U36" s="79"/>
      <c r="V36" s="80"/>
      <c r="W36" s="94">
        <f>(P35-K35)*V35</f>
        <v>480</v>
      </c>
      <c r="X36" s="95"/>
      <c r="Y36" s="96"/>
      <c r="Z36" s="97"/>
      <c r="AA36" s="97"/>
      <c r="AB36" s="97"/>
      <c r="AC36" s="98"/>
      <c r="AD36" s="99"/>
      <c r="AE36" s="96"/>
      <c r="AF36" s="97"/>
      <c r="AG36" s="97"/>
      <c r="AH36" s="97"/>
      <c r="AI36" s="10"/>
      <c r="AJ36" s="100"/>
      <c r="AK36" s="101"/>
      <c r="AL36" s="102"/>
      <c r="AM36" s="102"/>
      <c r="AN36" s="102"/>
      <c r="AO36" s="95"/>
      <c r="AP36" s="103"/>
      <c r="AQ36" s="103"/>
      <c r="AR36" s="104"/>
      <c r="AS36" s="105"/>
      <c r="AT36" s="101"/>
      <c r="AU36" s="101"/>
      <c r="AV36" s="10"/>
      <c r="AW36" s="106">
        <f>((AC35+AC36)/W36)*100</f>
        <v>51.249999999999993</v>
      </c>
      <c r="AX36" s="102"/>
      <c r="AY36" s="102"/>
      <c r="AZ36" s="102"/>
      <c r="BA36" s="95"/>
      <c r="BB36" s="77"/>
      <c r="BC36" s="92"/>
      <c r="BD36" s="92"/>
    </row>
    <row r="37" spans="2:56" ht="15.75" thickBot="1"/>
    <row r="38" spans="2:56" ht="16.5" thickBot="1">
      <c r="B38" s="72">
        <v>41569</v>
      </c>
      <c r="C38" s="73" t="s">
        <v>61</v>
      </c>
      <c r="D38" s="14">
        <v>10</v>
      </c>
      <c r="E38" s="74"/>
      <c r="F38" s="75">
        <v>1</v>
      </c>
      <c r="G38" s="14">
        <v>0</v>
      </c>
      <c r="H38" s="14">
        <v>0.4</v>
      </c>
      <c r="I38" s="14">
        <v>0</v>
      </c>
      <c r="J38" s="14">
        <v>0</v>
      </c>
      <c r="K38" s="14">
        <f>SUM(F38:J38)</f>
        <v>1.4</v>
      </c>
      <c r="L38" s="74"/>
      <c r="M38" s="75">
        <v>0</v>
      </c>
      <c r="N38" s="14">
        <v>0</v>
      </c>
      <c r="O38" s="74"/>
      <c r="P38" s="76">
        <f>D38-(M38+N38)</f>
        <v>10</v>
      </c>
      <c r="Q38" s="74"/>
      <c r="R38" s="77" t="s">
        <v>100</v>
      </c>
      <c r="S38" s="78">
        <v>0.122</v>
      </c>
      <c r="T38" s="78">
        <v>0.122</v>
      </c>
      <c r="U38" s="79">
        <f>S38+T38</f>
        <v>0.24399999999999999</v>
      </c>
      <c r="V38" s="80">
        <v>80</v>
      </c>
      <c r="W38" s="15">
        <f>P38*V38</f>
        <v>800</v>
      </c>
      <c r="X38" s="74"/>
      <c r="Y38" s="81">
        <v>638</v>
      </c>
      <c r="Z38" s="82">
        <v>638</v>
      </c>
      <c r="AA38" s="82">
        <v>0</v>
      </c>
      <c r="AB38" s="82">
        <v>0</v>
      </c>
      <c r="AC38" s="83">
        <v>638</v>
      </c>
      <c r="AD38" s="84"/>
      <c r="AE38" s="81">
        <v>55</v>
      </c>
      <c r="AF38" s="82">
        <v>54</v>
      </c>
      <c r="AG38" s="82">
        <v>0</v>
      </c>
      <c r="AH38" s="82">
        <v>54</v>
      </c>
      <c r="AI38" s="5"/>
      <c r="AJ38" s="11">
        <f>AC38*U38</f>
        <v>155.672</v>
      </c>
      <c r="AK38" s="85">
        <v>13.4</v>
      </c>
      <c r="AL38" s="14">
        <v>10</v>
      </c>
      <c r="AM38" s="14">
        <v>0</v>
      </c>
      <c r="AN38" s="15">
        <f>AK38+AM38</f>
        <v>13.4</v>
      </c>
      <c r="AO38" s="86" t="e">
        <f>#REF!</f>
        <v>#REF!</v>
      </c>
      <c r="AP38" s="87">
        <v>0</v>
      </c>
      <c r="AQ38" s="87">
        <v>10</v>
      </c>
      <c r="AR38" s="88">
        <f>100- ((AP38+AQ38)/(AC38*2))*100</f>
        <v>99.21630094043887</v>
      </c>
      <c r="AS38" s="89">
        <f>AU35</f>
        <v>606.76599999999996</v>
      </c>
      <c r="AT38" s="90">
        <f>AJ38+AK38+AL38+AM38</f>
        <v>179.072</v>
      </c>
      <c r="AU38" s="90">
        <f>AS38-AT38</f>
        <v>427.69399999999996</v>
      </c>
      <c r="AV38" s="5"/>
      <c r="AW38" s="11">
        <f>(AC38/W38)*100</f>
        <v>79.75</v>
      </c>
      <c r="AX38" s="14" t="s">
        <v>63</v>
      </c>
      <c r="AY38" s="15">
        <f>(AK38/(AJ38+AK38))*100</f>
        <v>7.9256174884073065</v>
      </c>
      <c r="AZ38" s="14">
        <f>(AN38/AJ38)*100</f>
        <v>8.6078421296058387</v>
      </c>
      <c r="BA38" s="74"/>
      <c r="BB38" s="75" t="s">
        <v>64</v>
      </c>
      <c r="BC38" s="14" t="s">
        <v>64</v>
      </c>
      <c r="BD38" s="14" t="s">
        <v>64</v>
      </c>
    </row>
    <row r="39" spans="2:56" ht="15.75">
      <c r="B39" s="91" t="s">
        <v>65</v>
      </c>
      <c r="C39" s="92"/>
      <c r="D39" s="92"/>
      <c r="E39" s="74"/>
      <c r="F39" s="77"/>
      <c r="G39" s="92"/>
      <c r="H39" s="92"/>
      <c r="I39" s="92"/>
      <c r="J39" s="92"/>
      <c r="K39" s="92"/>
      <c r="L39" s="74"/>
      <c r="M39" s="77"/>
      <c r="N39" s="92"/>
      <c r="O39" s="74"/>
      <c r="P39" s="93">
        <f>D38-M38-N38-K38</f>
        <v>8.6</v>
      </c>
      <c r="Q39" s="74"/>
      <c r="R39" s="77"/>
      <c r="S39" s="78"/>
      <c r="T39" s="78"/>
      <c r="U39" s="79"/>
      <c r="V39" s="80"/>
      <c r="W39" s="94">
        <f>(P38-K38)*V38</f>
        <v>688</v>
      </c>
      <c r="X39" s="95"/>
      <c r="Y39" s="96"/>
      <c r="Z39" s="97"/>
      <c r="AA39" s="97"/>
      <c r="AB39" s="97"/>
      <c r="AC39" s="98"/>
      <c r="AD39" s="99"/>
      <c r="AE39" s="96"/>
      <c r="AF39" s="97"/>
      <c r="AG39" s="97"/>
      <c r="AH39" s="97"/>
      <c r="AI39" s="10"/>
      <c r="AJ39" s="100"/>
      <c r="AK39" s="101"/>
      <c r="AL39" s="102"/>
      <c r="AM39" s="102"/>
      <c r="AN39" s="102"/>
      <c r="AO39" s="95"/>
      <c r="AP39" s="103"/>
      <c r="AQ39" s="103"/>
      <c r="AR39" s="104"/>
      <c r="AS39" s="105"/>
      <c r="AT39" s="101"/>
      <c r="AU39" s="101"/>
      <c r="AV39" s="10"/>
      <c r="AW39" s="106">
        <f>((AC38+AC39)/W39)*100</f>
        <v>92.732558139534888</v>
      </c>
      <c r="AX39" s="102"/>
      <c r="AY39" s="102"/>
      <c r="AZ39" s="102"/>
      <c r="BA39" s="95"/>
      <c r="BB39" s="77"/>
      <c r="BC39" s="92"/>
      <c r="BD39" s="92"/>
    </row>
    <row r="40" spans="2:56" ht="15.75" thickBot="1"/>
    <row r="41" spans="2:56" ht="16.5" thickBot="1">
      <c r="B41" s="72">
        <v>41570</v>
      </c>
      <c r="C41" s="73" t="s">
        <v>61</v>
      </c>
      <c r="D41" s="14">
        <v>10</v>
      </c>
      <c r="E41" s="74"/>
      <c r="F41" s="75">
        <v>1</v>
      </c>
      <c r="G41" s="14">
        <v>0</v>
      </c>
      <c r="H41" s="14">
        <v>0</v>
      </c>
      <c r="I41" s="14">
        <v>0</v>
      </c>
      <c r="J41" s="14">
        <v>0</v>
      </c>
      <c r="K41" s="14">
        <f>SUM(F41:J41)</f>
        <v>1</v>
      </c>
      <c r="L41" s="74"/>
      <c r="M41" s="75">
        <v>0</v>
      </c>
      <c r="N41" s="14">
        <v>2.5</v>
      </c>
      <c r="O41" s="74"/>
      <c r="P41" s="76">
        <f>D41-(M41+N41)</f>
        <v>7.5</v>
      </c>
      <c r="Q41" s="74"/>
      <c r="R41" s="77" t="s">
        <v>100</v>
      </c>
      <c r="S41" s="78">
        <v>0.122</v>
      </c>
      <c r="T41" s="78">
        <v>0.122</v>
      </c>
      <c r="U41" s="79">
        <f>S41+T41</f>
        <v>0.24399999999999999</v>
      </c>
      <c r="V41" s="80">
        <v>80</v>
      </c>
      <c r="W41" s="15">
        <f>P41*V41</f>
        <v>600</v>
      </c>
      <c r="X41" s="74"/>
      <c r="Y41" s="81">
        <v>374</v>
      </c>
      <c r="Z41" s="82">
        <v>374</v>
      </c>
      <c r="AA41" s="82">
        <v>0</v>
      </c>
      <c r="AB41" s="82">
        <v>0</v>
      </c>
      <c r="AC41" s="83">
        <v>374</v>
      </c>
      <c r="AD41" s="84"/>
      <c r="AE41" s="81">
        <v>20</v>
      </c>
      <c r="AF41" s="82">
        <v>20</v>
      </c>
      <c r="AG41" s="82">
        <v>0</v>
      </c>
      <c r="AH41" s="82">
        <v>20</v>
      </c>
      <c r="AI41" s="5"/>
      <c r="AJ41" s="11">
        <f>AC41*U41</f>
        <v>91.256</v>
      </c>
      <c r="AK41" s="85">
        <v>5</v>
      </c>
      <c r="AL41" s="14">
        <v>5</v>
      </c>
      <c r="AM41" s="14">
        <v>0</v>
      </c>
      <c r="AN41" s="15">
        <f>AK41+AM41</f>
        <v>5</v>
      </c>
      <c r="AO41" s="86" t="e">
        <f>#REF!</f>
        <v>#REF!</v>
      </c>
      <c r="AP41" s="87">
        <v>0</v>
      </c>
      <c r="AQ41" s="87">
        <v>10</v>
      </c>
      <c r="AR41" s="88">
        <f>100- ((AP41+AQ41)/(AC41*2))*100</f>
        <v>98.663101604278069</v>
      </c>
      <c r="AS41" s="89">
        <f>AU38</f>
        <v>427.69399999999996</v>
      </c>
      <c r="AT41" s="90">
        <f>AJ41+AK41+AL41+AM41</f>
        <v>101.256</v>
      </c>
      <c r="AU41" s="90">
        <f>AS41-AT41</f>
        <v>326.43799999999999</v>
      </c>
      <c r="AV41" s="5"/>
      <c r="AW41" s="11">
        <f>(AC41/W41)*100</f>
        <v>62.333333333333329</v>
      </c>
      <c r="AX41" s="14" t="s">
        <v>63</v>
      </c>
      <c r="AY41" s="15">
        <f>(AK41/(AJ41+AK41))*100</f>
        <v>5.1944813829787231</v>
      </c>
      <c r="AZ41" s="14">
        <f>(AN41/AJ41)*100</f>
        <v>5.4790917857455952</v>
      </c>
      <c r="BA41" s="74"/>
      <c r="BB41" s="75" t="s">
        <v>64</v>
      </c>
      <c r="BC41" s="14" t="s">
        <v>64</v>
      </c>
      <c r="BD41" s="14" t="s">
        <v>64</v>
      </c>
    </row>
    <row r="42" spans="2:56" ht="15.75">
      <c r="B42" s="91" t="s">
        <v>65</v>
      </c>
      <c r="C42" s="92"/>
      <c r="D42" s="92"/>
      <c r="E42" s="74"/>
      <c r="F42" s="77"/>
      <c r="G42" s="92"/>
      <c r="H42" s="92"/>
      <c r="I42" s="92"/>
      <c r="J42" s="92"/>
      <c r="K42" s="92"/>
      <c r="L42" s="74"/>
      <c r="M42" s="77"/>
      <c r="N42" s="92"/>
      <c r="O42" s="74"/>
      <c r="P42" s="93">
        <f>D41-M41-N41-K41</f>
        <v>6.5</v>
      </c>
      <c r="Q42" s="74"/>
      <c r="R42" s="77"/>
      <c r="S42" s="78"/>
      <c r="T42" s="78"/>
      <c r="U42" s="79"/>
      <c r="V42" s="80"/>
      <c r="W42" s="94">
        <f>(P41-K41)*V41</f>
        <v>520</v>
      </c>
      <c r="X42" s="95"/>
      <c r="Y42" s="96"/>
      <c r="Z42" s="97"/>
      <c r="AA42" s="97"/>
      <c r="AB42" s="97"/>
      <c r="AC42" s="98"/>
      <c r="AD42" s="99"/>
      <c r="AE42" s="96"/>
      <c r="AF42" s="97"/>
      <c r="AG42" s="97"/>
      <c r="AH42" s="97"/>
      <c r="AI42" s="10"/>
      <c r="AJ42" s="100"/>
      <c r="AK42" s="101"/>
      <c r="AL42" s="102"/>
      <c r="AM42" s="102"/>
      <c r="AN42" s="102"/>
      <c r="AO42" s="95"/>
      <c r="AP42" s="103"/>
      <c r="AQ42" s="103"/>
      <c r="AR42" s="104"/>
      <c r="AS42" s="105"/>
      <c r="AT42" s="101"/>
      <c r="AU42" s="101"/>
      <c r="AV42" s="10"/>
      <c r="AW42" s="106">
        <f>((AC41+AC42)/W42)*100</f>
        <v>71.92307692307692</v>
      </c>
      <c r="AX42" s="102"/>
      <c r="AY42" s="102"/>
      <c r="AZ42" s="102"/>
      <c r="BA42" s="95"/>
      <c r="BB42" s="77"/>
      <c r="BC42" s="92"/>
      <c r="BD42" s="92"/>
    </row>
    <row r="43" spans="2:56" ht="15.75" thickBot="1"/>
    <row r="44" spans="2:56">
      <c r="B44" s="11" t="s">
        <v>3</v>
      </c>
      <c r="C44" s="12" t="s">
        <v>4</v>
      </c>
      <c r="D44" s="13" t="s">
        <v>4</v>
      </c>
      <c r="E44" s="3"/>
      <c r="F44" s="268" t="s">
        <v>5</v>
      </c>
      <c r="G44" s="269"/>
      <c r="H44" s="269"/>
      <c r="I44" s="269"/>
      <c r="J44" s="269"/>
      <c r="K44" s="270"/>
      <c r="L44" s="14"/>
      <c r="M44" s="271" t="s">
        <v>6</v>
      </c>
      <c r="N44" s="272"/>
      <c r="O44" s="14"/>
      <c r="P44" s="15" t="s">
        <v>7</v>
      </c>
      <c r="Q44" s="3"/>
      <c r="R44" s="15" t="s">
        <v>8</v>
      </c>
      <c r="S44" s="268" t="s">
        <v>9</v>
      </c>
      <c r="T44" s="269"/>
      <c r="U44" s="270"/>
      <c r="V44" s="15" t="s">
        <v>10</v>
      </c>
      <c r="W44" s="16" t="s">
        <v>11</v>
      </c>
      <c r="X44" s="3" t="s">
        <v>12</v>
      </c>
      <c r="Y44" s="273" t="s">
        <v>13</v>
      </c>
      <c r="Z44" s="274"/>
      <c r="AA44" s="274"/>
      <c r="AB44" s="274"/>
      <c r="AC44" s="17" t="s">
        <v>11</v>
      </c>
      <c r="AD44" s="18"/>
      <c r="AE44" s="275" t="s">
        <v>14</v>
      </c>
      <c r="AF44" s="276"/>
      <c r="AG44" s="276"/>
      <c r="AH44" s="19" t="s">
        <v>15</v>
      </c>
      <c r="AI44" s="3"/>
      <c r="AJ44" s="20" t="s">
        <v>16</v>
      </c>
      <c r="AK44" s="21"/>
      <c r="AL44" s="22"/>
      <c r="AM44" s="23"/>
      <c r="AN44" s="15" t="s">
        <v>17</v>
      </c>
      <c r="AO44" s="3"/>
      <c r="AP44" s="250" t="s">
        <v>18</v>
      </c>
      <c r="AQ44" s="251"/>
      <c r="AR44" s="252"/>
      <c r="AS44" s="250" t="s">
        <v>19</v>
      </c>
      <c r="AT44" s="251"/>
      <c r="AU44" s="252"/>
      <c r="AV44" s="3"/>
      <c r="AW44" s="24" t="s">
        <v>20</v>
      </c>
      <c r="AX44" s="16" t="s">
        <v>20</v>
      </c>
      <c r="AY44" s="15" t="s">
        <v>21</v>
      </c>
      <c r="AZ44" s="15" t="s">
        <v>21</v>
      </c>
      <c r="BA44" s="3"/>
      <c r="BB44" s="14" t="s">
        <v>20</v>
      </c>
      <c r="BC44" s="14" t="s">
        <v>12</v>
      </c>
      <c r="BD44" s="25" t="s">
        <v>12</v>
      </c>
    </row>
    <row r="45" spans="2:56" ht="15.75" thickBot="1">
      <c r="B45" s="26" t="s">
        <v>12</v>
      </c>
      <c r="C45" s="27" t="s">
        <v>12</v>
      </c>
      <c r="D45" s="28" t="s">
        <v>7</v>
      </c>
      <c r="E45" s="5"/>
      <c r="F45" s="29" t="s">
        <v>22</v>
      </c>
      <c r="G45" s="29" t="s">
        <v>23</v>
      </c>
      <c r="H45" s="29" t="s">
        <v>24</v>
      </c>
      <c r="I45" s="29" t="s">
        <v>25</v>
      </c>
      <c r="J45" s="29" t="s">
        <v>26</v>
      </c>
      <c r="K45" s="29" t="s">
        <v>17</v>
      </c>
      <c r="L45" s="30"/>
      <c r="M45" s="31" t="s">
        <v>7</v>
      </c>
      <c r="N45" s="32" t="s">
        <v>27</v>
      </c>
      <c r="O45" s="33"/>
      <c r="P45" s="27" t="s">
        <v>28</v>
      </c>
      <c r="Q45" s="5"/>
      <c r="R45" s="27" t="s">
        <v>29</v>
      </c>
      <c r="S45" s="34" t="s">
        <v>30</v>
      </c>
      <c r="T45" s="27" t="s">
        <v>31</v>
      </c>
      <c r="U45" s="27" t="s">
        <v>32</v>
      </c>
      <c r="V45" s="27" t="s">
        <v>33</v>
      </c>
      <c r="W45" s="35" t="s">
        <v>34</v>
      </c>
      <c r="X45" s="5" t="s">
        <v>12</v>
      </c>
      <c r="Y45" s="253" t="s">
        <v>35</v>
      </c>
      <c r="Z45" s="254"/>
      <c r="AA45" s="254"/>
      <c r="AB45" s="255"/>
      <c r="AC45" s="36" t="s">
        <v>17</v>
      </c>
      <c r="AD45" s="37"/>
      <c r="AE45" s="256" t="s">
        <v>36</v>
      </c>
      <c r="AF45" s="257"/>
      <c r="AG45" s="257"/>
      <c r="AH45" s="38" t="s">
        <v>37</v>
      </c>
      <c r="AI45" s="5"/>
      <c r="AJ45" s="39" t="s">
        <v>38</v>
      </c>
      <c r="AK45" s="40" t="s">
        <v>39</v>
      </c>
      <c r="AL45" s="39" t="s">
        <v>40</v>
      </c>
      <c r="AM45" s="39" t="s">
        <v>41</v>
      </c>
      <c r="AN45" s="27" t="s">
        <v>42</v>
      </c>
      <c r="AO45" s="10"/>
      <c r="AP45" s="41"/>
      <c r="AQ45" s="42"/>
      <c r="AR45" s="34"/>
      <c r="AS45" s="41" t="s">
        <v>43</v>
      </c>
      <c r="AT45" s="43" t="s">
        <v>102</v>
      </c>
      <c r="AU45" s="34"/>
      <c r="AV45" s="5"/>
      <c r="AW45" s="44" t="s">
        <v>11</v>
      </c>
      <c r="AX45" s="35" t="s">
        <v>11</v>
      </c>
      <c r="AY45" s="27" t="s">
        <v>44</v>
      </c>
      <c r="AZ45" s="27" t="s">
        <v>45</v>
      </c>
      <c r="BA45" s="5"/>
      <c r="BB45" s="30" t="s">
        <v>11</v>
      </c>
      <c r="BC45" s="30" t="s">
        <v>44</v>
      </c>
      <c r="BD45" s="45" t="s">
        <v>45</v>
      </c>
    </row>
    <row r="46" spans="2:56" ht="15" customHeight="1" thickBot="1">
      <c r="B46" s="46"/>
      <c r="C46" s="47"/>
      <c r="D46" s="48" t="s">
        <v>12</v>
      </c>
      <c r="E46" s="7"/>
      <c r="F46" s="49"/>
      <c r="G46" s="49"/>
      <c r="H46" s="49"/>
      <c r="I46" s="49" t="s">
        <v>46</v>
      </c>
      <c r="J46" s="49"/>
      <c r="K46" s="49"/>
      <c r="L46" s="50"/>
      <c r="M46" s="51" t="s">
        <v>47</v>
      </c>
      <c r="N46" s="49" t="s">
        <v>48</v>
      </c>
      <c r="O46" s="50"/>
      <c r="P46" s="47" t="s">
        <v>12</v>
      </c>
      <c r="Q46" s="7"/>
      <c r="R46" s="47"/>
      <c r="S46" s="52"/>
      <c r="T46" s="47"/>
      <c r="U46" s="47"/>
      <c r="V46" s="47" t="s">
        <v>49</v>
      </c>
      <c r="W46" s="53" t="s">
        <v>50</v>
      </c>
      <c r="X46" s="7"/>
      <c r="Y46" s="54" t="s">
        <v>30</v>
      </c>
      <c r="Z46" s="54" t="s">
        <v>31</v>
      </c>
      <c r="AA46" s="55" t="s">
        <v>51</v>
      </c>
      <c r="AB46" s="56" t="s">
        <v>52</v>
      </c>
      <c r="AC46" s="57"/>
      <c r="AD46" s="7"/>
      <c r="AE46" s="58" t="s">
        <v>30</v>
      </c>
      <c r="AF46" s="59" t="s">
        <v>31</v>
      </c>
      <c r="AG46" s="60" t="s">
        <v>52</v>
      </c>
      <c r="AH46" s="61" t="s">
        <v>52</v>
      </c>
      <c r="AI46" s="62"/>
      <c r="AJ46" s="47" t="s">
        <v>53</v>
      </c>
      <c r="AK46" s="63" t="s">
        <v>53</v>
      </c>
      <c r="AL46" s="47" t="s">
        <v>53</v>
      </c>
      <c r="AM46" s="47" t="s">
        <v>53</v>
      </c>
      <c r="AN46" s="47" t="s">
        <v>53</v>
      </c>
      <c r="AO46" s="7"/>
      <c r="AP46" s="64" t="s">
        <v>54</v>
      </c>
      <c r="AQ46" s="65" t="s">
        <v>55</v>
      </c>
      <c r="AR46" s="66" t="s">
        <v>56</v>
      </c>
      <c r="AS46" s="67" t="s">
        <v>57</v>
      </c>
      <c r="AT46" s="65" t="s">
        <v>58</v>
      </c>
      <c r="AU46" s="66" t="s">
        <v>59</v>
      </c>
      <c r="AV46" s="7"/>
      <c r="AW46" s="68" t="s">
        <v>21</v>
      </c>
      <c r="AX46" s="53" t="s">
        <v>21</v>
      </c>
      <c r="AY46" s="47"/>
      <c r="AZ46" s="47"/>
      <c r="BA46" s="7"/>
      <c r="BB46" s="69">
        <v>1</v>
      </c>
      <c r="BC46" s="70">
        <v>0</v>
      </c>
      <c r="BD46" s="71" t="s">
        <v>60</v>
      </c>
    </row>
    <row r="47" spans="2:56" ht="16.5" thickBot="1">
      <c r="B47" s="72">
        <v>41571</v>
      </c>
      <c r="C47" s="73" t="s">
        <v>61</v>
      </c>
      <c r="D47" s="14">
        <v>10</v>
      </c>
      <c r="E47" s="74"/>
      <c r="F47" s="75">
        <v>1</v>
      </c>
      <c r="G47" s="14">
        <v>0</v>
      </c>
      <c r="H47" s="14">
        <v>0</v>
      </c>
      <c r="I47" s="14">
        <v>0</v>
      </c>
      <c r="J47" s="14">
        <v>0</v>
      </c>
      <c r="K47" s="14">
        <f>SUM(F47:J47)</f>
        <v>1</v>
      </c>
      <c r="L47" s="74"/>
      <c r="M47" s="75">
        <v>0</v>
      </c>
      <c r="N47" s="14">
        <v>0</v>
      </c>
      <c r="O47" s="74"/>
      <c r="P47" s="76">
        <f>D47-(M47+N47)</f>
        <v>10</v>
      </c>
      <c r="Q47" s="74"/>
      <c r="R47" s="77" t="s">
        <v>103</v>
      </c>
      <c r="S47" s="78">
        <v>0.215</v>
      </c>
      <c r="T47" s="78">
        <v>0.215</v>
      </c>
      <c r="U47" s="79">
        <f>S47+T47</f>
        <v>0.43</v>
      </c>
      <c r="V47" s="80">
        <v>110</v>
      </c>
      <c r="W47" s="15">
        <f>P47*V47</f>
        <v>1100</v>
      </c>
      <c r="X47" s="74"/>
      <c r="Y47" s="81">
        <v>927</v>
      </c>
      <c r="Z47" s="82">
        <v>927</v>
      </c>
      <c r="AA47" s="82">
        <v>0</v>
      </c>
      <c r="AB47" s="82">
        <v>0</v>
      </c>
      <c r="AC47" s="83">
        <v>927</v>
      </c>
      <c r="AD47" s="84"/>
      <c r="AE47" s="81">
        <v>23</v>
      </c>
      <c r="AF47" s="82">
        <v>23</v>
      </c>
      <c r="AG47" s="82">
        <v>0</v>
      </c>
      <c r="AH47" s="82">
        <v>23</v>
      </c>
      <c r="AI47" s="5"/>
      <c r="AJ47" s="11">
        <f>AC47*U47</f>
        <v>398.61</v>
      </c>
      <c r="AK47" s="85">
        <v>10</v>
      </c>
      <c r="AL47" s="14">
        <v>15</v>
      </c>
      <c r="AM47" s="14">
        <v>0</v>
      </c>
      <c r="AN47" s="15">
        <f>AK47+AM47</f>
        <v>10</v>
      </c>
      <c r="AO47" s="86" t="e">
        <f>#REF!</f>
        <v>#REF!</v>
      </c>
      <c r="AP47" s="87">
        <v>0</v>
      </c>
      <c r="AQ47" s="87">
        <v>10</v>
      </c>
      <c r="AR47" s="88">
        <f>100- ((AP47+AQ47)/(AC47*2))*100</f>
        <v>99.460625674217908</v>
      </c>
      <c r="AS47" s="89">
        <v>680</v>
      </c>
      <c r="AT47" s="90">
        <f>AJ47+AK47+AL47+AM47</f>
        <v>423.61</v>
      </c>
      <c r="AU47" s="90">
        <f>AS47-AT47</f>
        <v>256.39</v>
      </c>
      <c r="AV47" s="5"/>
      <c r="AW47" s="11">
        <f>(AC47/W47)*100</f>
        <v>84.27272727272728</v>
      </c>
      <c r="AX47" s="14" t="s">
        <v>63</v>
      </c>
      <c r="AY47" s="15">
        <f>(AK47/(AJ47+AK47))*100</f>
        <v>2.4473214067203446</v>
      </c>
      <c r="AZ47" s="14">
        <f>(AN47/AJ47)*100</f>
        <v>2.5087177943353152</v>
      </c>
      <c r="BA47" s="74"/>
      <c r="BB47" s="75" t="s">
        <v>64</v>
      </c>
      <c r="BC47" s="14" t="s">
        <v>64</v>
      </c>
      <c r="BD47" s="14" t="s">
        <v>64</v>
      </c>
    </row>
    <row r="48" spans="2:56" ht="15.75">
      <c r="B48" s="91" t="s">
        <v>65</v>
      </c>
      <c r="C48" s="92"/>
      <c r="D48" s="92"/>
      <c r="E48" s="74"/>
      <c r="F48" s="77"/>
      <c r="G48" s="92"/>
      <c r="H48" s="92"/>
      <c r="I48" s="92"/>
      <c r="J48" s="92"/>
      <c r="K48" s="92"/>
      <c r="L48" s="74"/>
      <c r="M48" s="77"/>
      <c r="N48" s="92"/>
      <c r="O48" s="74"/>
      <c r="P48" s="93">
        <f>D47-M47-N47-K47</f>
        <v>9</v>
      </c>
      <c r="Q48" s="74"/>
      <c r="R48" s="77"/>
      <c r="S48" s="78"/>
      <c r="T48" s="78"/>
      <c r="U48" s="79"/>
      <c r="V48" s="80"/>
      <c r="W48" s="94">
        <f>(P47-K47)*V47</f>
        <v>990</v>
      </c>
      <c r="X48" s="95"/>
      <c r="Y48" s="96"/>
      <c r="Z48" s="97"/>
      <c r="AA48" s="97"/>
      <c r="AB48" s="97"/>
      <c r="AC48" s="98"/>
      <c r="AD48" s="99"/>
      <c r="AE48" s="96"/>
      <c r="AF48" s="97"/>
      <c r="AG48" s="97"/>
      <c r="AH48" s="97"/>
      <c r="AI48" s="10"/>
      <c r="AJ48" s="100"/>
      <c r="AK48" s="101"/>
      <c r="AL48" s="102"/>
      <c r="AM48" s="102"/>
      <c r="AN48" s="102"/>
      <c r="AO48" s="95"/>
      <c r="AP48" s="103"/>
      <c r="AQ48" s="103"/>
      <c r="AR48" s="104"/>
      <c r="AS48" s="105"/>
      <c r="AT48" s="101"/>
      <c r="AU48" s="101"/>
      <c r="AV48" s="10"/>
      <c r="AW48" s="106">
        <f>((AC47+AC48)/W48)*100</f>
        <v>93.63636363636364</v>
      </c>
      <c r="AX48" s="102"/>
      <c r="AY48" s="102"/>
      <c r="AZ48" s="102"/>
      <c r="BA48" s="95"/>
      <c r="BB48" s="77"/>
      <c r="BC48" s="92"/>
      <c r="BD48" s="92"/>
    </row>
    <row r="49" spans="2:56" ht="15.75" thickBot="1"/>
    <row r="50" spans="2:56">
      <c r="B50" s="11" t="s">
        <v>3</v>
      </c>
      <c r="C50" s="12" t="s">
        <v>4</v>
      </c>
      <c r="D50" s="13" t="s">
        <v>4</v>
      </c>
      <c r="E50" s="3"/>
      <c r="F50" s="268" t="s">
        <v>5</v>
      </c>
      <c r="G50" s="269"/>
      <c r="H50" s="269"/>
      <c r="I50" s="269"/>
      <c r="J50" s="269"/>
      <c r="K50" s="270"/>
      <c r="L50" s="14"/>
      <c r="M50" s="271" t="s">
        <v>6</v>
      </c>
      <c r="N50" s="272"/>
      <c r="O50" s="14"/>
      <c r="P50" s="15" t="s">
        <v>7</v>
      </c>
      <c r="Q50" s="3"/>
      <c r="R50" s="15" t="s">
        <v>8</v>
      </c>
      <c r="S50" s="268" t="s">
        <v>9</v>
      </c>
      <c r="T50" s="269"/>
      <c r="U50" s="270"/>
      <c r="V50" s="15" t="s">
        <v>10</v>
      </c>
      <c r="W50" s="16" t="s">
        <v>11</v>
      </c>
      <c r="X50" s="3" t="s">
        <v>12</v>
      </c>
      <c r="Y50" s="273" t="s">
        <v>13</v>
      </c>
      <c r="Z50" s="274"/>
      <c r="AA50" s="274"/>
      <c r="AB50" s="274"/>
      <c r="AC50" s="17" t="s">
        <v>11</v>
      </c>
      <c r="AD50" s="18"/>
      <c r="AE50" s="275" t="s">
        <v>14</v>
      </c>
      <c r="AF50" s="276"/>
      <c r="AG50" s="276"/>
      <c r="AH50" s="19" t="s">
        <v>15</v>
      </c>
      <c r="AI50" s="3"/>
      <c r="AJ50" s="20" t="s">
        <v>16</v>
      </c>
      <c r="AK50" s="21"/>
      <c r="AL50" s="22"/>
      <c r="AM50" s="23"/>
      <c r="AN50" s="15" t="s">
        <v>17</v>
      </c>
      <c r="AO50" s="3"/>
      <c r="AP50" s="250" t="s">
        <v>18</v>
      </c>
      <c r="AQ50" s="251"/>
      <c r="AR50" s="252"/>
      <c r="AS50" s="250" t="s">
        <v>19</v>
      </c>
      <c r="AT50" s="251"/>
      <c r="AU50" s="252"/>
      <c r="AV50" s="3"/>
      <c r="AW50" s="24" t="s">
        <v>20</v>
      </c>
      <c r="AX50" s="16" t="s">
        <v>20</v>
      </c>
      <c r="AY50" s="15" t="s">
        <v>21</v>
      </c>
      <c r="AZ50" s="15" t="s">
        <v>21</v>
      </c>
      <c r="BA50" s="3"/>
      <c r="BB50" s="14" t="s">
        <v>20</v>
      </c>
      <c r="BC50" s="14" t="s">
        <v>12</v>
      </c>
      <c r="BD50" s="25" t="s">
        <v>12</v>
      </c>
    </row>
    <row r="51" spans="2:56" ht="15.75" thickBot="1">
      <c r="B51" s="26" t="s">
        <v>12</v>
      </c>
      <c r="C51" s="27" t="s">
        <v>12</v>
      </c>
      <c r="D51" s="28" t="s">
        <v>7</v>
      </c>
      <c r="E51" s="5"/>
      <c r="F51" s="29" t="s">
        <v>22</v>
      </c>
      <c r="G51" s="29" t="s">
        <v>23</v>
      </c>
      <c r="H51" s="29" t="s">
        <v>24</v>
      </c>
      <c r="I51" s="29" t="s">
        <v>25</v>
      </c>
      <c r="J51" s="29" t="s">
        <v>26</v>
      </c>
      <c r="K51" s="29" t="s">
        <v>17</v>
      </c>
      <c r="L51" s="30"/>
      <c r="M51" s="31" t="s">
        <v>7</v>
      </c>
      <c r="N51" s="32" t="s">
        <v>27</v>
      </c>
      <c r="O51" s="33"/>
      <c r="P51" s="27" t="s">
        <v>28</v>
      </c>
      <c r="Q51" s="5"/>
      <c r="R51" s="27" t="s">
        <v>29</v>
      </c>
      <c r="S51" s="34" t="s">
        <v>30</v>
      </c>
      <c r="T51" s="27" t="s">
        <v>31</v>
      </c>
      <c r="U51" s="27" t="s">
        <v>32</v>
      </c>
      <c r="V51" s="27" t="s">
        <v>33</v>
      </c>
      <c r="W51" s="35" t="s">
        <v>34</v>
      </c>
      <c r="X51" s="5" t="s">
        <v>12</v>
      </c>
      <c r="Y51" s="253" t="s">
        <v>35</v>
      </c>
      <c r="Z51" s="254"/>
      <c r="AA51" s="254"/>
      <c r="AB51" s="255"/>
      <c r="AC51" s="36" t="s">
        <v>17</v>
      </c>
      <c r="AD51" s="37"/>
      <c r="AE51" s="256" t="s">
        <v>36</v>
      </c>
      <c r="AF51" s="257"/>
      <c r="AG51" s="257"/>
      <c r="AH51" s="38" t="s">
        <v>37</v>
      </c>
      <c r="AI51" s="5"/>
      <c r="AJ51" s="39" t="s">
        <v>38</v>
      </c>
      <c r="AK51" s="40" t="s">
        <v>39</v>
      </c>
      <c r="AL51" s="39" t="s">
        <v>40</v>
      </c>
      <c r="AM51" s="39" t="s">
        <v>41</v>
      </c>
      <c r="AN51" s="27" t="s">
        <v>42</v>
      </c>
      <c r="AO51" s="10"/>
      <c r="AP51" s="41"/>
      <c r="AQ51" s="42"/>
      <c r="AR51" s="34"/>
      <c r="AS51" s="41" t="s">
        <v>43</v>
      </c>
      <c r="AT51" s="43" t="s">
        <v>104</v>
      </c>
      <c r="AU51" s="34"/>
      <c r="AV51" s="5"/>
      <c r="AW51" s="44" t="s">
        <v>11</v>
      </c>
      <c r="AX51" s="35" t="s">
        <v>11</v>
      </c>
      <c r="AY51" s="27" t="s">
        <v>44</v>
      </c>
      <c r="AZ51" s="27" t="s">
        <v>45</v>
      </c>
      <c r="BA51" s="5"/>
      <c r="BB51" s="30" t="s">
        <v>11</v>
      </c>
      <c r="BC51" s="30" t="s">
        <v>44</v>
      </c>
      <c r="BD51" s="45" t="s">
        <v>45</v>
      </c>
    </row>
    <row r="52" spans="2:56" ht="15" customHeight="1" thickBot="1">
      <c r="B52" s="46"/>
      <c r="C52" s="47"/>
      <c r="D52" s="48" t="s">
        <v>12</v>
      </c>
      <c r="E52" s="7"/>
      <c r="F52" s="49"/>
      <c r="G52" s="49"/>
      <c r="H52" s="49"/>
      <c r="I52" s="49" t="s">
        <v>46</v>
      </c>
      <c r="J52" s="49"/>
      <c r="K52" s="49"/>
      <c r="L52" s="50"/>
      <c r="M52" s="51" t="s">
        <v>47</v>
      </c>
      <c r="N52" s="49" t="s">
        <v>48</v>
      </c>
      <c r="O52" s="50"/>
      <c r="P52" s="47" t="s">
        <v>12</v>
      </c>
      <c r="Q52" s="7"/>
      <c r="R52" s="47"/>
      <c r="S52" s="52"/>
      <c r="T52" s="47"/>
      <c r="U52" s="47"/>
      <c r="V52" s="47" t="s">
        <v>49</v>
      </c>
      <c r="W52" s="53" t="s">
        <v>50</v>
      </c>
      <c r="X52" s="7"/>
      <c r="Y52" s="54" t="s">
        <v>30</v>
      </c>
      <c r="Z52" s="54" t="s">
        <v>31</v>
      </c>
      <c r="AA52" s="55" t="s">
        <v>51</v>
      </c>
      <c r="AB52" s="56" t="s">
        <v>52</v>
      </c>
      <c r="AC52" s="57"/>
      <c r="AD52" s="7"/>
      <c r="AE52" s="58" t="s">
        <v>30</v>
      </c>
      <c r="AF52" s="59" t="s">
        <v>31</v>
      </c>
      <c r="AG52" s="60" t="s">
        <v>52</v>
      </c>
      <c r="AH52" s="61" t="s">
        <v>52</v>
      </c>
      <c r="AI52" s="62"/>
      <c r="AJ52" s="47" t="s">
        <v>53</v>
      </c>
      <c r="AK52" s="63" t="s">
        <v>53</v>
      </c>
      <c r="AL52" s="47" t="s">
        <v>53</v>
      </c>
      <c r="AM52" s="47" t="s">
        <v>53</v>
      </c>
      <c r="AN52" s="47" t="s">
        <v>53</v>
      </c>
      <c r="AO52" s="7"/>
      <c r="AP52" s="64" t="s">
        <v>54</v>
      </c>
      <c r="AQ52" s="65" t="s">
        <v>55</v>
      </c>
      <c r="AR52" s="66" t="s">
        <v>56</v>
      </c>
      <c r="AS52" s="67" t="s">
        <v>57</v>
      </c>
      <c r="AT52" s="65" t="s">
        <v>58</v>
      </c>
      <c r="AU52" s="66" t="s">
        <v>59</v>
      </c>
      <c r="AV52" s="7"/>
      <c r="AW52" s="68" t="s">
        <v>21</v>
      </c>
      <c r="AX52" s="53" t="s">
        <v>21</v>
      </c>
      <c r="AY52" s="47"/>
      <c r="AZ52" s="47"/>
      <c r="BA52" s="7"/>
      <c r="BB52" s="69">
        <v>1</v>
      </c>
      <c r="BC52" s="70">
        <v>0</v>
      </c>
      <c r="BD52" s="71" t="s">
        <v>60</v>
      </c>
    </row>
    <row r="53" spans="2:56" ht="16.5" thickBot="1">
      <c r="B53" s="72">
        <v>41572</v>
      </c>
      <c r="C53" s="73" t="s">
        <v>61</v>
      </c>
      <c r="D53" s="14">
        <v>8</v>
      </c>
      <c r="E53" s="74"/>
      <c r="F53" s="75">
        <v>0</v>
      </c>
      <c r="G53" s="14">
        <v>0</v>
      </c>
      <c r="H53" s="14">
        <v>0</v>
      </c>
      <c r="I53" s="14">
        <v>0</v>
      </c>
      <c r="J53" s="14">
        <v>0</v>
      </c>
      <c r="K53" s="14">
        <f>SUM(F53:J53)</f>
        <v>0</v>
      </c>
      <c r="L53" s="74"/>
      <c r="M53" s="75">
        <v>0</v>
      </c>
      <c r="N53" s="14">
        <v>3</v>
      </c>
      <c r="O53" s="74"/>
      <c r="P53" s="76">
        <f>D53-(M53+N53)</f>
        <v>5</v>
      </c>
      <c r="Q53" s="74"/>
      <c r="R53" s="77" t="s">
        <v>84</v>
      </c>
      <c r="S53" s="78">
        <v>0.185</v>
      </c>
      <c r="T53" s="78">
        <v>0.185</v>
      </c>
      <c r="U53" s="79">
        <f>S53+T53</f>
        <v>0.37</v>
      </c>
      <c r="V53" s="80">
        <v>90</v>
      </c>
      <c r="W53" s="15">
        <f>P53*V53</f>
        <v>450</v>
      </c>
      <c r="X53" s="74"/>
      <c r="Y53" s="81">
        <v>396</v>
      </c>
      <c r="Z53" s="82">
        <v>396</v>
      </c>
      <c r="AA53" s="82">
        <v>0</v>
      </c>
      <c r="AB53" s="82">
        <v>0</v>
      </c>
      <c r="AC53" s="83">
        <v>396</v>
      </c>
      <c r="AD53" s="84"/>
      <c r="AE53" s="81">
        <v>13</v>
      </c>
      <c r="AF53" s="82">
        <v>14</v>
      </c>
      <c r="AG53" s="82">
        <v>0</v>
      </c>
      <c r="AH53" s="82">
        <v>13</v>
      </c>
      <c r="AI53" s="5"/>
      <c r="AJ53" s="11">
        <f>AC53*U53</f>
        <v>146.52000000000001</v>
      </c>
      <c r="AK53" s="85">
        <v>6</v>
      </c>
      <c r="AL53" s="14">
        <v>8</v>
      </c>
      <c r="AM53" s="14">
        <v>6</v>
      </c>
      <c r="AN53" s="15">
        <f>AK53+AM53</f>
        <v>12</v>
      </c>
      <c r="AO53" s="86" t="e">
        <f>#REF!</f>
        <v>#REF!</v>
      </c>
      <c r="AP53" s="87">
        <v>0</v>
      </c>
      <c r="AQ53" s="87">
        <v>10</v>
      </c>
      <c r="AR53" s="88">
        <f>100- ((AP53+AQ53)/(AC53*2))*100</f>
        <v>98.737373737373744</v>
      </c>
      <c r="AS53" s="89">
        <v>255.62</v>
      </c>
      <c r="AT53" s="90">
        <f>AJ53+AK53+AL53+AM53</f>
        <v>166.52</v>
      </c>
      <c r="AU53" s="90">
        <f>AS53-AT53</f>
        <v>89.1</v>
      </c>
      <c r="AV53" s="5"/>
      <c r="AW53" s="11">
        <f>(AC53/W53)*100</f>
        <v>88</v>
      </c>
      <c r="AX53" s="14" t="s">
        <v>63</v>
      </c>
      <c r="AY53" s="15">
        <f>(AK53/(AJ53+AK53))*100</f>
        <v>3.9339103068450036</v>
      </c>
      <c r="AZ53" s="14">
        <f>(AN53/AJ53)*100</f>
        <v>8.1900081900081894</v>
      </c>
      <c r="BA53" s="74"/>
      <c r="BB53" s="75" t="s">
        <v>64</v>
      </c>
      <c r="BC53" s="14" t="s">
        <v>64</v>
      </c>
      <c r="BD53" s="14" t="s">
        <v>64</v>
      </c>
    </row>
    <row r="54" spans="2:56" ht="15.75">
      <c r="B54" s="91" t="s">
        <v>65</v>
      </c>
      <c r="C54" s="92"/>
      <c r="D54" s="92"/>
      <c r="E54" s="74"/>
      <c r="F54" s="77"/>
      <c r="G54" s="92"/>
      <c r="H54" s="92"/>
      <c r="I54" s="92"/>
      <c r="J54" s="92"/>
      <c r="K54" s="92"/>
      <c r="L54" s="74"/>
      <c r="M54" s="77"/>
      <c r="N54" s="92"/>
      <c r="O54" s="74"/>
      <c r="P54" s="93">
        <f>D53-M53-N53-K53</f>
        <v>5</v>
      </c>
      <c r="Q54" s="74"/>
      <c r="R54" s="77"/>
      <c r="S54" s="78"/>
      <c r="T54" s="78"/>
      <c r="U54" s="79"/>
      <c r="V54" s="80"/>
      <c r="W54" s="94">
        <f>(P53-K53)*V53</f>
        <v>450</v>
      </c>
      <c r="X54" s="95"/>
      <c r="Y54" s="96"/>
      <c r="Z54" s="97"/>
      <c r="AA54" s="97"/>
      <c r="AB54" s="97"/>
      <c r="AC54" s="98"/>
      <c r="AD54" s="99"/>
      <c r="AE54" s="96"/>
      <c r="AF54" s="97"/>
      <c r="AG54" s="97"/>
      <c r="AH54" s="97"/>
      <c r="AI54" s="10"/>
      <c r="AJ54" s="100"/>
      <c r="AK54" s="101"/>
      <c r="AL54" s="102"/>
      <c r="AM54" s="102"/>
      <c r="AN54" s="102"/>
      <c r="AO54" s="95"/>
      <c r="AP54" s="103"/>
      <c r="AQ54" s="103"/>
      <c r="AR54" s="104"/>
      <c r="AS54" s="105"/>
      <c r="AT54" s="101"/>
      <c r="AU54" s="101"/>
      <c r="AV54" s="10"/>
      <c r="AW54" s="106">
        <f>((AC53+AC54)/W54)*100</f>
        <v>88</v>
      </c>
      <c r="AX54" s="102"/>
      <c r="AY54" s="102"/>
      <c r="AZ54" s="102"/>
      <c r="BA54" s="95"/>
      <c r="BB54" s="77"/>
      <c r="BC54" s="92"/>
      <c r="BD54" s="92"/>
    </row>
    <row r="55" spans="2:56" ht="15.75" thickBot="1"/>
    <row r="56" spans="2:56" ht="16.5" thickBot="1">
      <c r="B56" s="72">
        <v>41575</v>
      </c>
      <c r="C56" s="73" t="s">
        <v>61</v>
      </c>
      <c r="D56" s="14">
        <v>10</v>
      </c>
      <c r="E56" s="74"/>
      <c r="F56" s="75">
        <v>0</v>
      </c>
      <c r="G56" s="14">
        <v>6</v>
      </c>
      <c r="H56" s="14">
        <v>0</v>
      </c>
      <c r="I56" s="14">
        <v>0</v>
      </c>
      <c r="J56" s="14">
        <v>0</v>
      </c>
      <c r="K56" s="14">
        <f>SUM(F56:J56)</f>
        <v>6</v>
      </c>
      <c r="L56" s="74"/>
      <c r="M56" s="75">
        <v>0</v>
      </c>
      <c r="N56" s="14">
        <v>0</v>
      </c>
      <c r="O56" s="74"/>
      <c r="P56" s="76">
        <f>D56-(M56+N56)</f>
        <v>10</v>
      </c>
      <c r="Q56" s="74"/>
      <c r="R56" s="77" t="s">
        <v>84</v>
      </c>
      <c r="S56" s="78">
        <v>0.185</v>
      </c>
      <c r="T56" s="78">
        <v>0.185</v>
      </c>
      <c r="U56" s="79">
        <f>S56+T56</f>
        <v>0.37</v>
      </c>
      <c r="V56" s="80">
        <v>90</v>
      </c>
      <c r="W56" s="15">
        <f>P56*V56</f>
        <v>900</v>
      </c>
      <c r="X56" s="74"/>
      <c r="Y56" s="81">
        <v>241</v>
      </c>
      <c r="Z56" s="82">
        <v>241</v>
      </c>
      <c r="AA56" s="82">
        <v>0</v>
      </c>
      <c r="AB56" s="82">
        <v>0</v>
      </c>
      <c r="AC56" s="83">
        <v>241</v>
      </c>
      <c r="AD56" s="84"/>
      <c r="AE56" s="81">
        <v>2</v>
      </c>
      <c r="AF56" s="82">
        <v>1</v>
      </c>
      <c r="AG56" s="82">
        <v>0</v>
      </c>
      <c r="AH56" s="82">
        <v>2</v>
      </c>
      <c r="AI56" s="5"/>
      <c r="AJ56" s="11">
        <f>AC56*U56</f>
        <v>89.17</v>
      </c>
      <c r="AK56" s="85">
        <v>1.2</v>
      </c>
      <c r="AL56" s="14">
        <v>3.7</v>
      </c>
      <c r="AM56" s="14">
        <v>0</v>
      </c>
      <c r="AN56" s="15">
        <f>AK56+AM56</f>
        <v>1.2</v>
      </c>
      <c r="AO56" s="86" t="e">
        <f>#REF!</f>
        <v>#REF!</v>
      </c>
      <c r="AP56" s="87">
        <v>0</v>
      </c>
      <c r="AQ56" s="87">
        <v>10</v>
      </c>
      <c r="AR56" s="88">
        <f>100- ((AP56+AQ56)/(AC56*2))*100</f>
        <v>97.925311203319495</v>
      </c>
      <c r="AS56" s="89">
        <f>AU53</f>
        <v>89.1</v>
      </c>
      <c r="AT56" s="90">
        <f>AJ56+AK56+AL56+AM56</f>
        <v>94.070000000000007</v>
      </c>
      <c r="AU56" s="90">
        <f>AS56-AT56</f>
        <v>-4.9700000000000131</v>
      </c>
      <c r="AV56" s="5"/>
      <c r="AW56" s="11">
        <f>(AC56/W56)*100</f>
        <v>26.777777777777779</v>
      </c>
      <c r="AX56" s="14" t="s">
        <v>63</v>
      </c>
      <c r="AY56" s="15">
        <f>(AK56/(AJ56+AK56))*100</f>
        <v>1.327874294566781</v>
      </c>
      <c r="AZ56" s="14">
        <f>(AN56/AJ56)*100</f>
        <v>1.3457440843332957</v>
      </c>
      <c r="BA56" s="74"/>
      <c r="BB56" s="75" t="s">
        <v>64</v>
      </c>
      <c r="BC56" s="14" t="s">
        <v>64</v>
      </c>
      <c r="BD56" s="14" t="s">
        <v>64</v>
      </c>
    </row>
    <row r="57" spans="2:56" ht="15.75">
      <c r="B57" s="91" t="s">
        <v>65</v>
      </c>
      <c r="C57" s="92"/>
      <c r="D57" s="92"/>
      <c r="E57" s="74"/>
      <c r="F57" s="77"/>
      <c r="G57" s="92"/>
      <c r="H57" s="92"/>
      <c r="I57" s="92"/>
      <c r="J57" s="92"/>
      <c r="K57" s="92"/>
      <c r="L57" s="74"/>
      <c r="M57" s="77"/>
      <c r="N57" s="92"/>
      <c r="O57" s="74"/>
      <c r="P57" s="93">
        <f>D56-M56-N56-K56</f>
        <v>4</v>
      </c>
      <c r="Q57" s="74"/>
      <c r="R57" s="77"/>
      <c r="S57" s="78"/>
      <c r="T57" s="78"/>
      <c r="U57" s="79"/>
      <c r="V57" s="80"/>
      <c r="W57" s="94">
        <f>(P56-K56)*V56</f>
        <v>360</v>
      </c>
      <c r="X57" s="95"/>
      <c r="Y57" s="96"/>
      <c r="Z57" s="97"/>
      <c r="AA57" s="97"/>
      <c r="AB57" s="97"/>
      <c r="AC57" s="98"/>
      <c r="AD57" s="99"/>
      <c r="AE57" s="96"/>
      <c r="AF57" s="97"/>
      <c r="AG57" s="97"/>
      <c r="AH57" s="97"/>
      <c r="AI57" s="10"/>
      <c r="AJ57" s="100"/>
      <c r="AK57" s="101"/>
      <c r="AL57" s="102"/>
      <c r="AM57" s="102"/>
      <c r="AN57" s="102"/>
      <c r="AO57" s="95"/>
      <c r="AP57" s="103"/>
      <c r="AQ57" s="103"/>
      <c r="AR57" s="104"/>
      <c r="AS57" s="105"/>
      <c r="AT57" s="101"/>
      <c r="AU57" s="101"/>
      <c r="AV57" s="10"/>
      <c r="AW57" s="106">
        <f>((AC56+AC57)/W57)*100</f>
        <v>66.944444444444443</v>
      </c>
      <c r="AX57" s="102"/>
      <c r="AY57" s="102"/>
      <c r="AZ57" s="102"/>
      <c r="BA57" s="95"/>
      <c r="BB57" s="77"/>
      <c r="BC57" s="92"/>
      <c r="BD57" s="92"/>
    </row>
    <row r="60" spans="2:56" ht="15.75" thickBot="1"/>
    <row r="61" spans="2:56">
      <c r="B61" s="108" t="s">
        <v>3</v>
      </c>
      <c r="C61" s="109" t="s">
        <v>4</v>
      </c>
      <c r="D61" s="110" t="s">
        <v>4</v>
      </c>
      <c r="E61" s="111"/>
      <c r="F61" s="261" t="s">
        <v>5</v>
      </c>
      <c r="G61" s="262"/>
      <c r="H61" s="262"/>
      <c r="I61" s="262"/>
      <c r="J61" s="262"/>
      <c r="K61" s="263"/>
      <c r="L61" s="112"/>
      <c r="M61" s="264" t="s">
        <v>6</v>
      </c>
      <c r="N61" s="265"/>
      <c r="O61" s="112"/>
      <c r="P61" s="112" t="s">
        <v>7</v>
      </c>
      <c r="Q61" s="111"/>
      <c r="R61" s="112" t="s">
        <v>8</v>
      </c>
      <c r="S61" s="261" t="s">
        <v>9</v>
      </c>
      <c r="T61" s="262"/>
      <c r="U61" s="263"/>
      <c r="V61" s="112" t="s">
        <v>10</v>
      </c>
      <c r="W61" s="112" t="s">
        <v>11</v>
      </c>
      <c r="X61" s="111" t="s">
        <v>12</v>
      </c>
      <c r="Y61" s="266" t="s">
        <v>13</v>
      </c>
      <c r="Z61" s="267"/>
      <c r="AA61" s="267"/>
      <c r="AB61" s="267"/>
      <c r="AC61" s="113" t="s">
        <v>11</v>
      </c>
      <c r="AD61" s="176"/>
      <c r="AE61" s="266" t="s">
        <v>14</v>
      </c>
      <c r="AF61" s="267"/>
      <c r="AG61" s="267"/>
      <c r="AH61" s="115" t="s">
        <v>15</v>
      </c>
      <c r="AI61" s="111"/>
      <c r="AJ61" s="116" t="s">
        <v>16</v>
      </c>
      <c r="AK61" s="117"/>
      <c r="AL61" s="111"/>
      <c r="AM61" s="118"/>
      <c r="AN61" s="112" t="s">
        <v>17</v>
      </c>
      <c r="AO61" s="111"/>
      <c r="AP61" s="258" t="s">
        <v>18</v>
      </c>
      <c r="AQ61" s="259"/>
      <c r="AR61" s="260"/>
      <c r="AS61" s="258" t="s">
        <v>19</v>
      </c>
      <c r="AT61" s="259"/>
      <c r="AU61" s="260"/>
      <c r="AV61" s="111"/>
      <c r="AW61" s="112" t="s">
        <v>20</v>
      </c>
      <c r="AX61" s="112" t="s">
        <v>20</v>
      </c>
      <c r="AY61" s="112" t="s">
        <v>21</v>
      </c>
      <c r="AZ61" s="112" t="s">
        <v>21</v>
      </c>
      <c r="BA61" s="111"/>
      <c r="BB61" s="112" t="s">
        <v>20</v>
      </c>
      <c r="BC61" s="112" t="s">
        <v>12</v>
      </c>
      <c r="BD61" s="119" t="s">
        <v>12</v>
      </c>
    </row>
    <row r="62" spans="2:56" ht="15.75" thickBot="1">
      <c r="B62" s="120" t="s">
        <v>12</v>
      </c>
      <c r="C62" s="121" t="s">
        <v>12</v>
      </c>
      <c r="D62" s="122" t="s">
        <v>7</v>
      </c>
      <c r="E62" s="123"/>
      <c r="F62" s="124" t="s">
        <v>22</v>
      </c>
      <c r="G62" s="124" t="s">
        <v>23</v>
      </c>
      <c r="H62" s="124" t="s">
        <v>24</v>
      </c>
      <c r="I62" s="124" t="s">
        <v>25</v>
      </c>
      <c r="J62" s="124" t="s">
        <v>26</v>
      </c>
      <c r="K62" s="124" t="s">
        <v>17</v>
      </c>
      <c r="L62" s="121"/>
      <c r="M62" s="125" t="s">
        <v>7</v>
      </c>
      <c r="N62" s="126" t="s">
        <v>27</v>
      </c>
      <c r="O62" s="121"/>
      <c r="P62" s="121" t="s">
        <v>28</v>
      </c>
      <c r="Q62" s="123"/>
      <c r="R62" s="121" t="s">
        <v>29</v>
      </c>
      <c r="S62" s="127" t="s">
        <v>30</v>
      </c>
      <c r="T62" s="121" t="s">
        <v>31</v>
      </c>
      <c r="U62" s="121" t="s">
        <v>32</v>
      </c>
      <c r="V62" s="121" t="s">
        <v>33</v>
      </c>
      <c r="W62" s="121" t="s">
        <v>34</v>
      </c>
      <c r="X62" s="123" t="s">
        <v>12</v>
      </c>
      <c r="Y62" s="246" t="s">
        <v>35</v>
      </c>
      <c r="Z62" s="247"/>
      <c r="AA62" s="247"/>
      <c r="AB62" s="248"/>
      <c r="AC62" s="125" t="s">
        <v>17</v>
      </c>
      <c r="AD62" s="177"/>
      <c r="AE62" s="249" t="s">
        <v>36</v>
      </c>
      <c r="AF62" s="248"/>
      <c r="AG62" s="248"/>
      <c r="AH62" s="129" t="s">
        <v>37</v>
      </c>
      <c r="AI62" s="123"/>
      <c r="AJ62" s="130" t="s">
        <v>38</v>
      </c>
      <c r="AK62" s="131" t="s">
        <v>39</v>
      </c>
      <c r="AL62" s="130" t="s">
        <v>40</v>
      </c>
      <c r="AM62" s="130" t="s">
        <v>41</v>
      </c>
      <c r="AN62" s="121" t="s">
        <v>42</v>
      </c>
      <c r="AO62" s="123"/>
      <c r="AP62" s="132"/>
      <c r="AQ62" s="123"/>
      <c r="AR62" s="127"/>
      <c r="AS62" s="132" t="s">
        <v>43</v>
      </c>
      <c r="AT62" s="123" t="s">
        <v>105</v>
      </c>
      <c r="AU62" s="127"/>
      <c r="AV62" s="123"/>
      <c r="AW62" s="121" t="s">
        <v>11</v>
      </c>
      <c r="AX62" s="121" t="s">
        <v>11</v>
      </c>
      <c r="AY62" s="121" t="s">
        <v>44</v>
      </c>
      <c r="AZ62" s="121" t="s">
        <v>45</v>
      </c>
      <c r="BA62" s="123"/>
      <c r="BB62" s="121" t="s">
        <v>11</v>
      </c>
      <c r="BC62" s="121" t="s">
        <v>44</v>
      </c>
      <c r="BD62" s="122" t="s">
        <v>45</v>
      </c>
    </row>
    <row r="63" spans="2:56" ht="15" customHeight="1" thickBot="1">
      <c r="B63" s="133"/>
      <c r="C63" s="134"/>
      <c r="D63" s="135" t="s">
        <v>12</v>
      </c>
      <c r="E63" s="136"/>
      <c r="F63" s="137"/>
      <c r="G63" s="137"/>
      <c r="H63" s="137"/>
      <c r="I63" s="137" t="s">
        <v>46</v>
      </c>
      <c r="J63" s="137"/>
      <c r="K63" s="137"/>
      <c r="L63" s="134"/>
      <c r="M63" s="138" t="s">
        <v>47</v>
      </c>
      <c r="N63" s="137" t="s">
        <v>48</v>
      </c>
      <c r="O63" s="134"/>
      <c r="P63" s="134" t="s">
        <v>12</v>
      </c>
      <c r="Q63" s="136"/>
      <c r="R63" s="134"/>
      <c r="S63" s="139"/>
      <c r="T63" s="134"/>
      <c r="U63" s="134"/>
      <c r="V63" s="134" t="s">
        <v>49</v>
      </c>
      <c r="W63" s="134" t="s">
        <v>50</v>
      </c>
      <c r="X63" s="136"/>
      <c r="Y63" s="140" t="s">
        <v>30</v>
      </c>
      <c r="Z63" s="140" t="s">
        <v>31</v>
      </c>
      <c r="AA63" s="141" t="s">
        <v>51</v>
      </c>
      <c r="AB63" s="142" t="s">
        <v>52</v>
      </c>
      <c r="AC63" s="139"/>
      <c r="AD63" s="136"/>
      <c r="AE63" s="143" t="s">
        <v>30</v>
      </c>
      <c r="AF63" s="144" t="s">
        <v>31</v>
      </c>
      <c r="AG63" s="145" t="s">
        <v>52</v>
      </c>
      <c r="AH63" s="146" t="s">
        <v>52</v>
      </c>
      <c r="AI63" s="136"/>
      <c r="AJ63" s="134" t="s">
        <v>53</v>
      </c>
      <c r="AK63" s="147" t="s">
        <v>53</v>
      </c>
      <c r="AL63" s="134" t="s">
        <v>53</v>
      </c>
      <c r="AM63" s="134" t="s">
        <v>53</v>
      </c>
      <c r="AN63" s="134" t="s">
        <v>53</v>
      </c>
      <c r="AO63" s="136"/>
      <c r="AP63" s="148" t="s">
        <v>54</v>
      </c>
      <c r="AQ63" s="149" t="s">
        <v>55</v>
      </c>
      <c r="AR63" s="140" t="s">
        <v>56</v>
      </c>
      <c r="AS63" s="150" t="s">
        <v>57</v>
      </c>
      <c r="AT63" s="149" t="s">
        <v>58</v>
      </c>
      <c r="AU63" s="140" t="s">
        <v>59</v>
      </c>
      <c r="AV63" s="136"/>
      <c r="AW63" s="134" t="s">
        <v>21</v>
      </c>
      <c r="AX63" s="134" t="s">
        <v>21</v>
      </c>
      <c r="AY63" s="134"/>
      <c r="AZ63" s="134"/>
      <c r="BA63" s="136"/>
      <c r="BB63" s="151">
        <v>1</v>
      </c>
      <c r="BC63" s="152">
        <v>0</v>
      </c>
      <c r="BD63" s="135" t="s">
        <v>60</v>
      </c>
    </row>
    <row r="65" spans="2:40">
      <c r="B65" t="s">
        <v>106</v>
      </c>
      <c r="AJ65">
        <f>AJ14+AJ17+AJ23+AJ26+AJ29+AJ47</f>
        <v>1612.5</v>
      </c>
      <c r="AK65">
        <f>AK14+AK17+AK23+AK26+AK29+AK47</f>
        <v>19.399999999999999</v>
      </c>
      <c r="AL65">
        <f>AL14+AL17+AL23+AL26+AL29+AL47</f>
        <v>50.936</v>
      </c>
      <c r="AM65">
        <f>AM14+AM17+AM23+AM26+AM29+AM47</f>
        <v>35.6</v>
      </c>
      <c r="AN65">
        <f>AN14+AN17+AN23+AN26+AN29+AN47</f>
        <v>55</v>
      </c>
    </row>
    <row r="67" spans="2:40">
      <c r="B67" t="s">
        <v>107</v>
      </c>
      <c r="AJ67">
        <f>AJ35+AJ38+AJ41</f>
        <v>306.952</v>
      </c>
      <c r="AK67">
        <f>AK35+AK38+AK41</f>
        <v>27.810000000000002</v>
      </c>
      <c r="AL67">
        <f>AL35+AL38+AL41</f>
        <v>18.8</v>
      </c>
      <c r="AM67">
        <f>AM35+AM38+AM41</f>
        <v>0</v>
      </c>
      <c r="AN67">
        <f>AN35+AN38+AN41</f>
        <v>27.810000000000002</v>
      </c>
    </row>
    <row r="69" spans="2:40">
      <c r="B69" t="s">
        <v>108</v>
      </c>
      <c r="AJ69">
        <f>AJ53+AJ56</f>
        <v>235.69</v>
      </c>
      <c r="AK69">
        <f>AK53+AK56</f>
        <v>7.2</v>
      </c>
      <c r="AL69">
        <f>AL53+AL56</f>
        <v>11.7</v>
      </c>
      <c r="AM69">
        <f>AM53+AM56</f>
        <v>6</v>
      </c>
      <c r="AN69">
        <f>AN53+AN56</f>
        <v>13.2</v>
      </c>
    </row>
    <row r="71" spans="2:40">
      <c r="F71">
        <f t="shared" ref="F71:K71" si="0">F14+F17+F23+F26+F29+F35+F38+F41+F47+F53+F56</f>
        <v>5</v>
      </c>
      <c r="G71">
        <f t="shared" si="0"/>
        <v>6</v>
      </c>
      <c r="H71">
        <f t="shared" si="0"/>
        <v>0.4</v>
      </c>
      <c r="I71">
        <f t="shared" si="0"/>
        <v>0</v>
      </c>
      <c r="J71">
        <f t="shared" si="0"/>
        <v>1.5</v>
      </c>
      <c r="K71">
        <f t="shared" si="0"/>
        <v>12.9</v>
      </c>
      <c r="N71">
        <f>N14+N17+N23+N26+N29+N35+N38+N41+N47+N53+N56</f>
        <v>7.5</v>
      </c>
      <c r="P71">
        <f>P15+P18+P24+P27+P30+P36+P39+P42+P48+P54+P57</f>
        <v>71.599999999999994</v>
      </c>
      <c r="AJ71">
        <f>AJ65+AJ67+AJ69</f>
        <v>2155.1419999999998</v>
      </c>
      <c r="AK71">
        <f>AK65+AK67+AK69</f>
        <v>54.410000000000004</v>
      </c>
      <c r="AL71">
        <f>AL65+AL67+AL69</f>
        <v>81.436000000000007</v>
      </c>
      <c r="AM71">
        <f>AM65+AM67+AM69</f>
        <v>41.6</v>
      </c>
      <c r="AN71">
        <f>AN65+AN67+AN69</f>
        <v>96.01</v>
      </c>
    </row>
  </sheetData>
  <mergeCells count="57">
    <mergeCell ref="AP61:AR61"/>
    <mergeCell ref="AS61:AU61"/>
    <mergeCell ref="Y62:AB62"/>
    <mergeCell ref="AE62:AG62"/>
    <mergeCell ref="F61:K61"/>
    <mergeCell ref="M61:N61"/>
    <mergeCell ref="S61:U61"/>
    <mergeCell ref="Y61:AB61"/>
    <mergeCell ref="AE61:AG61"/>
    <mergeCell ref="Y51:AB51"/>
    <mergeCell ref="AE51:AG51"/>
    <mergeCell ref="AP44:AR44"/>
    <mergeCell ref="AS44:AU44"/>
    <mergeCell ref="Y45:AB45"/>
    <mergeCell ref="AE45:AG45"/>
    <mergeCell ref="AP50:AR50"/>
    <mergeCell ref="AS50:AU50"/>
    <mergeCell ref="F50:K50"/>
    <mergeCell ref="M50:N50"/>
    <mergeCell ref="S50:U50"/>
    <mergeCell ref="Y50:AB50"/>
    <mergeCell ref="AE50:AG50"/>
    <mergeCell ref="F44:K44"/>
    <mergeCell ref="M44:N44"/>
    <mergeCell ref="S44:U44"/>
    <mergeCell ref="Y44:AB44"/>
    <mergeCell ref="AE44:AG44"/>
    <mergeCell ref="AP32:AR32"/>
    <mergeCell ref="AS32:AU32"/>
    <mergeCell ref="Y33:AB33"/>
    <mergeCell ref="AE33:AG33"/>
    <mergeCell ref="F32:K32"/>
    <mergeCell ref="M32:N32"/>
    <mergeCell ref="S32:U32"/>
    <mergeCell ref="Y32:AB32"/>
    <mergeCell ref="AE32:AG32"/>
    <mergeCell ref="Y12:AB12"/>
    <mergeCell ref="AE12:AG12"/>
    <mergeCell ref="F11:K11"/>
    <mergeCell ref="M11:N11"/>
    <mergeCell ref="S11:U11"/>
    <mergeCell ref="Y11:AB11"/>
    <mergeCell ref="AE11:AG11"/>
    <mergeCell ref="AP11:AR11"/>
    <mergeCell ref="AS11:AU11"/>
    <mergeCell ref="I2:AN5"/>
    <mergeCell ref="AS2:AZ5"/>
    <mergeCell ref="BB8:BD8"/>
    <mergeCell ref="AP20:AR20"/>
    <mergeCell ref="AS20:AU20"/>
    <mergeCell ref="Y21:AB21"/>
    <mergeCell ref="AE21:AG21"/>
    <mergeCell ref="F20:K20"/>
    <mergeCell ref="M20:N20"/>
    <mergeCell ref="S20:U20"/>
    <mergeCell ref="Y20:AB20"/>
    <mergeCell ref="AE20:AG20"/>
  </mergeCells>
  <conditionalFormatting sqref="BB7:BD7 BB14:BD15 BB17:BD18 BB23:BD24 BB26:BD27">
    <cfRule type="containsText" dxfId="77" priority="23" operator="containsText" text="Si">
      <formula>NOT(ISERROR(SEARCH("Si",BB7)))</formula>
    </cfRule>
    <cfRule type="containsText" dxfId="76" priority="24" operator="containsText" text="No">
      <formula>NOT(ISERROR(SEARCH("No",BB7)))</formula>
    </cfRule>
  </conditionalFormatting>
  <conditionalFormatting sqref="BB29:BD30">
    <cfRule type="containsText" dxfId="75" priority="13" operator="containsText" text="Si">
      <formula>NOT(ISERROR(SEARCH("Si",BB29)))</formula>
    </cfRule>
    <cfRule type="containsText" dxfId="74" priority="14" operator="containsText" text="No">
      <formula>NOT(ISERROR(SEARCH("No",BB29)))</formula>
    </cfRule>
  </conditionalFormatting>
  <conditionalFormatting sqref="BB35:BD36">
    <cfRule type="containsText" dxfId="73" priority="11" operator="containsText" text="Si">
      <formula>NOT(ISERROR(SEARCH("Si",BB35)))</formula>
    </cfRule>
    <cfRule type="containsText" dxfId="72" priority="12" operator="containsText" text="No">
      <formula>NOT(ISERROR(SEARCH("No",BB35)))</formula>
    </cfRule>
  </conditionalFormatting>
  <conditionalFormatting sqref="BB38:BD39">
    <cfRule type="containsText" dxfId="71" priority="9" operator="containsText" text="Si">
      <formula>NOT(ISERROR(SEARCH("Si",BB38)))</formula>
    </cfRule>
    <cfRule type="containsText" dxfId="70" priority="10" operator="containsText" text="No">
      <formula>NOT(ISERROR(SEARCH("No",BB38)))</formula>
    </cfRule>
  </conditionalFormatting>
  <conditionalFormatting sqref="BB41:BD42">
    <cfRule type="containsText" dxfId="69" priority="7" operator="containsText" text="Si">
      <formula>NOT(ISERROR(SEARCH("Si",BB41)))</formula>
    </cfRule>
    <cfRule type="containsText" dxfId="68" priority="8" operator="containsText" text="No">
      <formula>NOT(ISERROR(SEARCH("No",BB41)))</formula>
    </cfRule>
  </conditionalFormatting>
  <conditionalFormatting sqref="BB47:BD48">
    <cfRule type="containsText" dxfId="67" priority="5" operator="containsText" text="Si">
      <formula>NOT(ISERROR(SEARCH("Si",BB47)))</formula>
    </cfRule>
    <cfRule type="containsText" dxfId="66" priority="6" operator="containsText" text="No">
      <formula>NOT(ISERROR(SEARCH("No",BB47)))</formula>
    </cfRule>
  </conditionalFormatting>
  <conditionalFormatting sqref="BB53:BD54">
    <cfRule type="containsText" dxfId="65" priority="3" operator="containsText" text="Si">
      <formula>NOT(ISERROR(SEARCH("Si",BB53)))</formula>
    </cfRule>
    <cfRule type="containsText" dxfId="64" priority="4" operator="containsText" text="No">
      <formula>NOT(ISERROR(SEARCH("No",BB53)))</formula>
    </cfRule>
  </conditionalFormatting>
  <conditionalFormatting sqref="BB56:BD57">
    <cfRule type="containsText" dxfId="63" priority="1" operator="containsText" text="Si">
      <formula>NOT(ISERROR(SEARCH("Si",BB56)))</formula>
    </cfRule>
    <cfRule type="containsText" dxfId="62" priority="2" operator="containsText" text="No">
      <formula>NOT(ISERROR(SEARCH("No",BB56)))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104775</xdr:rowOff>
              </from>
              <to>
                <xdr:col>7</xdr:col>
                <xdr:colOff>85725</xdr:colOff>
                <xdr:row>4</xdr:row>
                <xdr:rowOff>228600</xdr:rowOff>
              </to>
            </anchor>
          </objectPr>
        </oleObject>
      </mc:Choice>
      <mc:Fallback>
        <oleObject progId="PBrush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92"/>
  <sheetViews>
    <sheetView topLeftCell="A54" zoomScale="85" zoomScaleNormal="85" workbookViewId="0">
      <selection activeCell="I78" sqref="I78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.42578125" customWidth="1"/>
    <col min="17" max="17" width="0.5703125" customWidth="1"/>
    <col min="18" max="18" width="6.5703125" customWidth="1"/>
    <col min="19" max="20" width="4.5703125" customWidth="1"/>
    <col min="21" max="21" width="5.42578125" customWidth="1"/>
    <col min="22" max="22" width="5.42578125" bestFit="1" customWidth="1"/>
    <col min="23" max="23" width="7" bestFit="1" customWidth="1"/>
    <col min="24" max="24" width="0.5703125" customWidth="1"/>
    <col min="25" max="25" width="3.85546875" customWidth="1"/>
    <col min="26" max="26" width="3.7109375" customWidth="1"/>
    <col min="27" max="27" width="3.85546875" customWidth="1"/>
    <col min="28" max="28" width="4.7109375" customWidth="1"/>
    <col min="29" max="29" width="6.7109375" bestFit="1" customWidth="1"/>
    <col min="30" max="30" width="0.5703125" customWidth="1"/>
    <col min="31" max="32" width="4.42578125" bestFit="1" customWidth="1"/>
    <col min="33" max="34" width="4.5703125" customWidth="1"/>
    <col min="35" max="35" width="0.85546875" customWidth="1"/>
    <col min="36" max="36" width="7.85546875" customWidth="1"/>
    <col min="37" max="37" width="6.5703125" style="1" bestFit="1" customWidth="1"/>
    <col min="38" max="38" width="6.140625" bestFit="1" customWidth="1"/>
    <col min="39" max="39" width="5.7109375" bestFit="1" customWidth="1"/>
    <col min="40" max="40" width="6.5703125" bestFit="1" customWidth="1"/>
    <col min="41" max="41" width="0.5703125" customWidth="1"/>
    <col min="42" max="42" width="4.85546875" hidden="1" customWidth="1"/>
    <col min="43" max="43" width="5.42578125" hidden="1" customWidth="1"/>
    <col min="44" max="44" width="5" hidden="1" customWidth="1"/>
    <col min="45" max="46" width="6.85546875" customWidth="1"/>
    <col min="47" max="47" width="7.7109375" customWidth="1"/>
    <col min="48" max="48" width="1" customWidth="1"/>
    <col min="49" max="50" width="4.7109375" customWidth="1"/>
    <col min="51" max="52" width="5.42578125" customWidth="1"/>
    <col min="53" max="53" width="0.85546875" customWidth="1"/>
    <col min="54" max="54" width="5.5703125" customWidth="1"/>
    <col min="55" max="56" width="5.140625" customWidth="1"/>
    <col min="57" max="57" width="1.42578125" customWidth="1"/>
    <col min="58" max="59" width="4.7109375" customWidth="1"/>
  </cols>
  <sheetData>
    <row r="1" spans="1:56" ht="11.25" customHeight="1" thickBot="1"/>
    <row r="2" spans="1:56" ht="23.25" customHeight="1">
      <c r="A2" s="2"/>
      <c r="B2" s="3"/>
      <c r="C2" s="3"/>
      <c r="D2" s="3"/>
      <c r="E2" s="3"/>
      <c r="F2" s="3"/>
      <c r="G2" s="3"/>
      <c r="H2" s="3"/>
      <c r="I2" s="277" t="s">
        <v>0</v>
      </c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9"/>
      <c r="AO2" s="3"/>
      <c r="AP2" s="3"/>
      <c r="AQ2" s="3"/>
      <c r="AR2" s="3"/>
      <c r="AS2" s="286" t="s">
        <v>1</v>
      </c>
      <c r="AT2" s="287"/>
      <c r="AU2" s="287"/>
      <c r="AV2" s="287"/>
      <c r="AW2" s="287"/>
      <c r="AX2" s="287"/>
      <c r="AY2" s="287"/>
      <c r="AZ2" s="288"/>
    </row>
    <row r="3" spans="1:56" ht="23.25" customHeight="1">
      <c r="A3" s="4"/>
      <c r="B3" s="5"/>
      <c r="C3" s="5"/>
      <c r="D3" s="5"/>
      <c r="E3" s="5"/>
      <c r="F3" s="5"/>
      <c r="G3" s="5"/>
      <c r="H3" s="5"/>
      <c r="I3" s="280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2"/>
      <c r="AO3" s="5"/>
      <c r="AP3" s="5"/>
      <c r="AQ3" s="5"/>
      <c r="AR3" s="5"/>
      <c r="AS3" s="289"/>
      <c r="AT3" s="289"/>
      <c r="AU3" s="289"/>
      <c r="AV3" s="289"/>
      <c r="AW3" s="289"/>
      <c r="AX3" s="289"/>
      <c r="AY3" s="289"/>
      <c r="AZ3" s="290"/>
    </row>
    <row r="4" spans="1:56" ht="23.25" customHeight="1">
      <c r="A4" s="4"/>
      <c r="B4" s="5"/>
      <c r="C4" s="5"/>
      <c r="D4" s="5"/>
      <c r="E4" s="5"/>
      <c r="F4" s="5"/>
      <c r="G4" s="5"/>
      <c r="H4" s="5"/>
      <c r="I4" s="280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2"/>
      <c r="AO4" s="5"/>
      <c r="AP4" s="5"/>
      <c r="AQ4" s="5"/>
      <c r="AR4" s="5"/>
      <c r="AS4" s="289"/>
      <c r="AT4" s="289"/>
      <c r="AU4" s="289"/>
      <c r="AV4" s="289"/>
      <c r="AW4" s="289"/>
      <c r="AX4" s="289"/>
      <c r="AY4" s="289"/>
      <c r="AZ4" s="290"/>
    </row>
    <row r="5" spans="1:56" ht="23.25" customHeight="1" thickBot="1">
      <c r="A5" s="6"/>
      <c r="B5" s="7"/>
      <c r="C5" s="7"/>
      <c r="D5" s="7"/>
      <c r="E5" s="7"/>
      <c r="F5" s="7"/>
      <c r="G5" s="7"/>
      <c r="H5" s="7"/>
      <c r="I5" s="283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5"/>
      <c r="AO5" s="7"/>
      <c r="AP5" s="7"/>
      <c r="AQ5" s="7"/>
      <c r="AR5" s="7"/>
      <c r="AS5" s="291"/>
      <c r="AT5" s="291"/>
      <c r="AU5" s="291"/>
      <c r="AV5" s="291"/>
      <c r="AW5" s="291"/>
      <c r="AX5" s="291"/>
      <c r="AY5" s="291"/>
      <c r="AZ5" s="292"/>
    </row>
    <row r="7" spans="1:56" ht="15.75">
      <c r="B7" s="8" t="s">
        <v>69</v>
      </c>
      <c r="C7" s="8"/>
      <c r="D7" s="8"/>
      <c r="K7" s="9"/>
    </row>
    <row r="8" spans="1:56">
      <c r="AW8" s="10"/>
      <c r="AX8" s="10"/>
      <c r="AY8" s="10"/>
      <c r="BB8" s="293" t="s">
        <v>2</v>
      </c>
      <c r="BC8" s="294"/>
      <c r="BD8" s="295"/>
    </row>
    <row r="10" spans="1:56" ht="15.75" thickBot="1"/>
    <row r="11" spans="1:56">
      <c r="B11" s="11" t="s">
        <v>3</v>
      </c>
      <c r="C11" s="12" t="s">
        <v>4</v>
      </c>
      <c r="D11" s="13" t="s">
        <v>4</v>
      </c>
      <c r="E11" s="3"/>
      <c r="F11" s="268" t="s">
        <v>5</v>
      </c>
      <c r="G11" s="269"/>
      <c r="H11" s="269"/>
      <c r="I11" s="269"/>
      <c r="J11" s="269"/>
      <c r="K11" s="270"/>
      <c r="L11" s="14"/>
      <c r="M11" s="271" t="s">
        <v>6</v>
      </c>
      <c r="N11" s="272"/>
      <c r="O11" s="14"/>
      <c r="P11" s="15" t="s">
        <v>7</v>
      </c>
      <c r="Q11" s="3"/>
      <c r="R11" s="15" t="s">
        <v>8</v>
      </c>
      <c r="S11" s="268" t="s">
        <v>9</v>
      </c>
      <c r="T11" s="269"/>
      <c r="U11" s="270"/>
      <c r="V11" s="15" t="s">
        <v>10</v>
      </c>
      <c r="W11" s="16" t="s">
        <v>11</v>
      </c>
      <c r="X11" s="3" t="s">
        <v>12</v>
      </c>
      <c r="Y11" s="273" t="s">
        <v>13</v>
      </c>
      <c r="Z11" s="274"/>
      <c r="AA11" s="274"/>
      <c r="AB11" s="274"/>
      <c r="AC11" s="17" t="s">
        <v>11</v>
      </c>
      <c r="AD11" s="18"/>
      <c r="AE11" s="275" t="s">
        <v>14</v>
      </c>
      <c r="AF11" s="276"/>
      <c r="AG11" s="276"/>
      <c r="AH11" s="19" t="s">
        <v>15</v>
      </c>
      <c r="AI11" s="3"/>
      <c r="AJ11" s="20" t="s">
        <v>16</v>
      </c>
      <c r="AK11" s="21"/>
      <c r="AL11" s="22"/>
      <c r="AM11" s="23"/>
      <c r="AN11" s="15" t="s">
        <v>17</v>
      </c>
      <c r="AO11" s="3"/>
      <c r="AP11" s="250" t="s">
        <v>18</v>
      </c>
      <c r="AQ11" s="251"/>
      <c r="AR11" s="252"/>
      <c r="AS11" s="250" t="s">
        <v>19</v>
      </c>
      <c r="AT11" s="251"/>
      <c r="AU11" s="252"/>
      <c r="AV11" s="3"/>
      <c r="AW11" s="24" t="s">
        <v>20</v>
      </c>
      <c r="AX11" s="16" t="s">
        <v>20</v>
      </c>
      <c r="AY11" s="15" t="s">
        <v>21</v>
      </c>
      <c r="AZ11" s="15" t="s">
        <v>21</v>
      </c>
      <c r="BA11" s="3"/>
      <c r="BB11" s="14" t="s">
        <v>20</v>
      </c>
      <c r="BC11" s="14" t="s">
        <v>12</v>
      </c>
      <c r="BD11" s="25" t="s">
        <v>12</v>
      </c>
    </row>
    <row r="12" spans="1:56" ht="15.75" thickBot="1">
      <c r="B12" s="26" t="s">
        <v>12</v>
      </c>
      <c r="C12" s="27" t="s">
        <v>12</v>
      </c>
      <c r="D12" s="28" t="s">
        <v>7</v>
      </c>
      <c r="E12" s="5"/>
      <c r="F12" s="29" t="s">
        <v>22</v>
      </c>
      <c r="G12" s="29" t="s">
        <v>23</v>
      </c>
      <c r="H12" s="29" t="s">
        <v>24</v>
      </c>
      <c r="I12" s="29" t="s">
        <v>25</v>
      </c>
      <c r="J12" s="29" t="s">
        <v>26</v>
      </c>
      <c r="K12" s="29" t="s">
        <v>17</v>
      </c>
      <c r="L12" s="30"/>
      <c r="M12" s="31" t="s">
        <v>7</v>
      </c>
      <c r="N12" s="32" t="s">
        <v>27</v>
      </c>
      <c r="O12" s="33"/>
      <c r="P12" s="27" t="s">
        <v>28</v>
      </c>
      <c r="Q12" s="5"/>
      <c r="R12" s="27" t="s">
        <v>29</v>
      </c>
      <c r="S12" s="34" t="s">
        <v>30</v>
      </c>
      <c r="T12" s="27" t="s">
        <v>31</v>
      </c>
      <c r="U12" s="27" t="s">
        <v>32</v>
      </c>
      <c r="V12" s="27" t="s">
        <v>33</v>
      </c>
      <c r="W12" s="35" t="s">
        <v>34</v>
      </c>
      <c r="X12" s="5" t="s">
        <v>12</v>
      </c>
      <c r="Y12" s="253" t="s">
        <v>35</v>
      </c>
      <c r="Z12" s="254"/>
      <c r="AA12" s="254"/>
      <c r="AB12" s="255"/>
      <c r="AC12" s="36" t="s">
        <v>17</v>
      </c>
      <c r="AD12" s="37"/>
      <c r="AE12" s="256" t="s">
        <v>36</v>
      </c>
      <c r="AF12" s="257"/>
      <c r="AG12" s="257"/>
      <c r="AH12" s="38" t="s">
        <v>37</v>
      </c>
      <c r="AI12" s="5"/>
      <c r="AJ12" s="39" t="s">
        <v>38</v>
      </c>
      <c r="AK12" s="40" t="s">
        <v>39</v>
      </c>
      <c r="AL12" s="39" t="s">
        <v>40</v>
      </c>
      <c r="AM12" s="39" t="s">
        <v>41</v>
      </c>
      <c r="AN12" s="27" t="s">
        <v>42</v>
      </c>
      <c r="AO12" s="10"/>
      <c r="AP12" s="41"/>
      <c r="AQ12" s="42"/>
      <c r="AR12" s="34"/>
      <c r="AS12" s="41" t="s">
        <v>43</v>
      </c>
      <c r="AT12" s="43" t="s">
        <v>102</v>
      </c>
      <c r="AU12" s="34"/>
      <c r="AV12" s="5"/>
      <c r="AW12" s="44" t="s">
        <v>11</v>
      </c>
      <c r="AX12" s="35" t="s">
        <v>11</v>
      </c>
      <c r="AY12" s="27" t="s">
        <v>44</v>
      </c>
      <c r="AZ12" s="27" t="s">
        <v>45</v>
      </c>
      <c r="BA12" s="5"/>
      <c r="BB12" s="30" t="s">
        <v>11</v>
      </c>
      <c r="BC12" s="30" t="s">
        <v>44</v>
      </c>
      <c r="BD12" s="45" t="s">
        <v>45</v>
      </c>
    </row>
    <row r="13" spans="1:56" ht="15" customHeight="1" thickBot="1">
      <c r="B13" s="46"/>
      <c r="C13" s="47"/>
      <c r="D13" s="48" t="s">
        <v>12</v>
      </c>
      <c r="E13" s="7"/>
      <c r="F13" s="49"/>
      <c r="G13" s="49"/>
      <c r="H13" s="49"/>
      <c r="I13" s="49" t="s">
        <v>46</v>
      </c>
      <c r="J13" s="49"/>
      <c r="K13" s="49"/>
      <c r="L13" s="50"/>
      <c r="M13" s="51" t="s">
        <v>47</v>
      </c>
      <c r="N13" s="49" t="s">
        <v>48</v>
      </c>
      <c r="O13" s="50"/>
      <c r="P13" s="47" t="s">
        <v>12</v>
      </c>
      <c r="Q13" s="7"/>
      <c r="R13" s="47"/>
      <c r="S13" s="52"/>
      <c r="T13" s="47"/>
      <c r="U13" s="47"/>
      <c r="V13" s="47" t="s">
        <v>49</v>
      </c>
      <c r="W13" s="53" t="s">
        <v>50</v>
      </c>
      <c r="X13" s="7"/>
      <c r="Y13" s="54" t="s">
        <v>30</v>
      </c>
      <c r="Z13" s="54" t="s">
        <v>31</v>
      </c>
      <c r="AA13" s="55" t="s">
        <v>51</v>
      </c>
      <c r="AB13" s="56" t="s">
        <v>52</v>
      </c>
      <c r="AC13" s="57"/>
      <c r="AD13" s="7"/>
      <c r="AE13" s="58" t="s">
        <v>30</v>
      </c>
      <c r="AF13" s="59" t="s">
        <v>31</v>
      </c>
      <c r="AG13" s="60" t="s">
        <v>52</v>
      </c>
      <c r="AH13" s="61" t="s">
        <v>52</v>
      </c>
      <c r="AI13" s="62"/>
      <c r="AJ13" s="47" t="s">
        <v>53</v>
      </c>
      <c r="AK13" s="63" t="s">
        <v>53</v>
      </c>
      <c r="AL13" s="47" t="s">
        <v>53</v>
      </c>
      <c r="AM13" s="47" t="s">
        <v>53</v>
      </c>
      <c r="AN13" s="47" t="s">
        <v>53</v>
      </c>
      <c r="AO13" s="7"/>
      <c r="AP13" s="64" t="s">
        <v>54</v>
      </c>
      <c r="AQ13" s="65" t="s">
        <v>55</v>
      </c>
      <c r="AR13" s="66" t="s">
        <v>56</v>
      </c>
      <c r="AS13" s="67" t="s">
        <v>57</v>
      </c>
      <c r="AT13" s="65" t="s">
        <v>58</v>
      </c>
      <c r="AU13" s="66" t="s">
        <v>59</v>
      </c>
      <c r="AV13" s="7"/>
      <c r="AW13" s="68" t="s">
        <v>21</v>
      </c>
      <c r="AX13" s="53" t="s">
        <v>21</v>
      </c>
      <c r="AY13" s="47"/>
      <c r="AZ13" s="47"/>
      <c r="BA13" s="7"/>
      <c r="BB13" s="69">
        <v>1</v>
      </c>
      <c r="BC13" s="70">
        <v>0</v>
      </c>
      <c r="BD13" s="71" t="s">
        <v>60</v>
      </c>
    </row>
    <row r="14" spans="1:56" ht="16.5" thickBot="1">
      <c r="B14" s="72">
        <v>41582</v>
      </c>
      <c r="C14" s="73" t="s">
        <v>61</v>
      </c>
      <c r="D14" s="14">
        <v>10</v>
      </c>
      <c r="E14" s="74"/>
      <c r="F14" s="75">
        <v>0</v>
      </c>
      <c r="G14" s="14">
        <v>1.33</v>
      </c>
      <c r="H14" s="14">
        <v>0</v>
      </c>
      <c r="I14" s="14">
        <v>0</v>
      </c>
      <c r="J14" s="14">
        <v>0</v>
      </c>
      <c r="K14" s="14">
        <f>SUM(F14:J14)</f>
        <v>1.33</v>
      </c>
      <c r="L14" s="74"/>
      <c r="M14" s="75">
        <v>0</v>
      </c>
      <c r="N14" s="14">
        <v>2</v>
      </c>
      <c r="O14" s="74"/>
      <c r="P14" s="76">
        <f>D14-(M14+N14)</f>
        <v>8</v>
      </c>
      <c r="Q14" s="74"/>
      <c r="R14" s="77" t="s">
        <v>103</v>
      </c>
      <c r="S14" s="78">
        <v>0.215</v>
      </c>
      <c r="T14" s="78">
        <v>0.215</v>
      </c>
      <c r="U14" s="79">
        <f>S14+T14</f>
        <v>0.43</v>
      </c>
      <c r="V14" s="80">
        <v>110</v>
      </c>
      <c r="W14" s="15">
        <f>P14*V14</f>
        <v>880</v>
      </c>
      <c r="X14" s="74"/>
      <c r="Y14" s="81">
        <v>561</v>
      </c>
      <c r="Z14" s="82">
        <v>561</v>
      </c>
      <c r="AA14" s="82">
        <v>0</v>
      </c>
      <c r="AB14" s="82">
        <v>0</v>
      </c>
      <c r="AC14" s="83">
        <v>561</v>
      </c>
      <c r="AD14" s="84"/>
      <c r="AE14" s="81">
        <v>0</v>
      </c>
      <c r="AF14" s="82">
        <v>0</v>
      </c>
      <c r="AG14" s="82">
        <v>0</v>
      </c>
      <c r="AH14" s="82">
        <v>0</v>
      </c>
      <c r="AI14" s="5"/>
      <c r="AJ14" s="11">
        <f>AC14*U14</f>
        <v>241.23</v>
      </c>
      <c r="AK14" s="85">
        <v>0</v>
      </c>
      <c r="AL14" s="14">
        <v>10.3</v>
      </c>
      <c r="AM14" s="14">
        <v>10</v>
      </c>
      <c r="AN14" s="15">
        <f>AK14+AM14</f>
        <v>10</v>
      </c>
      <c r="AO14" s="86" t="e">
        <f>#REF!</f>
        <v>#REF!</v>
      </c>
      <c r="AP14" s="87">
        <v>0</v>
      </c>
      <c r="AQ14" s="87">
        <v>10</v>
      </c>
      <c r="AR14" s="88">
        <f>100- ((AP14+AQ14)/(AC14*2))*100</f>
        <v>99.10873440285205</v>
      </c>
      <c r="AS14" s="89">
        <v>256.39</v>
      </c>
      <c r="AT14" s="90">
        <f>AJ14+AK14+AL14+AM14</f>
        <v>261.52999999999997</v>
      </c>
      <c r="AU14" s="90">
        <f>AS14-AT14</f>
        <v>-5.1399999999999864</v>
      </c>
      <c r="AV14" s="5"/>
      <c r="AW14" s="11">
        <f>(AC14/W14)*100</f>
        <v>63.749999999999993</v>
      </c>
      <c r="AX14" s="14" t="s">
        <v>63</v>
      </c>
      <c r="AY14" s="15">
        <f>(AK14/(AJ14+AK14))*100</f>
        <v>0</v>
      </c>
      <c r="AZ14" s="14">
        <f>(AN14/AJ14)*100</f>
        <v>4.1454213820834891</v>
      </c>
      <c r="BA14" s="74"/>
      <c r="BB14" s="75" t="s">
        <v>64</v>
      </c>
      <c r="BC14" s="14" t="s">
        <v>64</v>
      </c>
      <c r="BD14" s="14" t="s">
        <v>64</v>
      </c>
    </row>
    <row r="15" spans="1:56" ht="15.75">
      <c r="B15" s="91" t="s">
        <v>65</v>
      </c>
      <c r="C15" s="92"/>
      <c r="D15" s="92"/>
      <c r="E15" s="74"/>
      <c r="F15" s="77"/>
      <c r="G15" s="92"/>
      <c r="H15" s="92"/>
      <c r="I15" s="92"/>
      <c r="J15" s="92"/>
      <c r="K15" s="92"/>
      <c r="L15" s="74"/>
      <c r="M15" s="77"/>
      <c r="N15" s="92"/>
      <c r="O15" s="74"/>
      <c r="P15" s="93">
        <f>D14-M14-N14-K14</f>
        <v>6.67</v>
      </c>
      <c r="Q15" s="74"/>
      <c r="R15" s="77"/>
      <c r="S15" s="78"/>
      <c r="T15" s="78"/>
      <c r="U15" s="79"/>
      <c r="V15" s="80"/>
      <c r="W15" s="94">
        <f>(P14-K14)*V14</f>
        <v>733.7</v>
      </c>
      <c r="X15" s="95"/>
      <c r="Y15" s="96"/>
      <c r="Z15" s="97"/>
      <c r="AA15" s="97"/>
      <c r="AB15" s="97"/>
      <c r="AC15" s="98"/>
      <c r="AD15" s="99"/>
      <c r="AE15" s="96"/>
      <c r="AF15" s="97"/>
      <c r="AG15" s="97"/>
      <c r="AH15" s="97"/>
      <c r="AI15" s="10"/>
      <c r="AJ15" s="100"/>
      <c r="AK15" s="101"/>
      <c r="AL15" s="102"/>
      <c r="AM15" s="102"/>
      <c r="AN15" s="102"/>
      <c r="AO15" s="95"/>
      <c r="AP15" s="103"/>
      <c r="AQ15" s="103"/>
      <c r="AR15" s="104"/>
      <c r="AS15" s="105"/>
      <c r="AT15" s="101"/>
      <c r="AU15" s="101"/>
      <c r="AV15" s="10"/>
      <c r="AW15" s="106">
        <f>((AC14+AC15)/W15)*100</f>
        <v>76.46176911544228</v>
      </c>
      <c r="AX15" s="102"/>
      <c r="AY15" s="102"/>
      <c r="AZ15" s="102"/>
      <c r="BA15" s="95"/>
      <c r="BB15" s="77"/>
      <c r="BC15" s="92"/>
      <c r="BD15" s="92"/>
    </row>
    <row r="16" spans="1:56" ht="15.75" thickBot="1"/>
    <row r="17" spans="2:56">
      <c r="B17" s="11" t="s">
        <v>3</v>
      </c>
      <c r="C17" s="12" t="s">
        <v>4</v>
      </c>
      <c r="D17" s="13" t="s">
        <v>4</v>
      </c>
      <c r="E17" s="3"/>
      <c r="F17" s="268" t="s">
        <v>5</v>
      </c>
      <c r="G17" s="269"/>
      <c r="H17" s="269"/>
      <c r="I17" s="269"/>
      <c r="J17" s="269"/>
      <c r="K17" s="270"/>
      <c r="L17" s="14"/>
      <c r="M17" s="271" t="s">
        <v>6</v>
      </c>
      <c r="N17" s="272"/>
      <c r="O17" s="14"/>
      <c r="P17" s="15" t="s">
        <v>7</v>
      </c>
      <c r="Q17" s="3"/>
      <c r="R17" s="15" t="s">
        <v>8</v>
      </c>
      <c r="S17" s="268" t="s">
        <v>9</v>
      </c>
      <c r="T17" s="269"/>
      <c r="U17" s="270"/>
      <c r="V17" s="15" t="s">
        <v>10</v>
      </c>
      <c r="W17" s="16" t="s">
        <v>11</v>
      </c>
      <c r="X17" s="3" t="s">
        <v>12</v>
      </c>
      <c r="Y17" s="273" t="s">
        <v>13</v>
      </c>
      <c r="Z17" s="274"/>
      <c r="AA17" s="274"/>
      <c r="AB17" s="274"/>
      <c r="AC17" s="17" t="s">
        <v>11</v>
      </c>
      <c r="AD17" s="18"/>
      <c r="AE17" s="275" t="s">
        <v>14</v>
      </c>
      <c r="AF17" s="276"/>
      <c r="AG17" s="276"/>
      <c r="AH17" s="19" t="s">
        <v>15</v>
      </c>
      <c r="AI17" s="3"/>
      <c r="AJ17" s="20" t="s">
        <v>16</v>
      </c>
      <c r="AK17" s="21"/>
      <c r="AL17" s="22"/>
      <c r="AM17" s="23"/>
      <c r="AN17" s="15" t="s">
        <v>17</v>
      </c>
      <c r="AO17" s="3"/>
      <c r="AP17" s="250" t="s">
        <v>18</v>
      </c>
      <c r="AQ17" s="251"/>
      <c r="AR17" s="252"/>
      <c r="AS17" s="250" t="s">
        <v>19</v>
      </c>
      <c r="AT17" s="251"/>
      <c r="AU17" s="252"/>
      <c r="AV17" s="3"/>
      <c r="AW17" s="24" t="s">
        <v>20</v>
      </c>
      <c r="AX17" s="16" t="s">
        <v>20</v>
      </c>
      <c r="AY17" s="15" t="s">
        <v>21</v>
      </c>
      <c r="AZ17" s="15" t="s">
        <v>21</v>
      </c>
      <c r="BA17" s="3"/>
      <c r="BB17" s="14" t="s">
        <v>20</v>
      </c>
      <c r="BC17" s="14" t="s">
        <v>12</v>
      </c>
      <c r="BD17" s="25" t="s">
        <v>12</v>
      </c>
    </row>
    <row r="18" spans="2:56" ht="15.75" thickBot="1">
      <c r="B18" s="26" t="s">
        <v>12</v>
      </c>
      <c r="C18" s="27" t="s">
        <v>12</v>
      </c>
      <c r="D18" s="28" t="s">
        <v>7</v>
      </c>
      <c r="E18" s="5"/>
      <c r="F18" s="29" t="s">
        <v>22</v>
      </c>
      <c r="G18" s="29" t="s">
        <v>23</v>
      </c>
      <c r="H18" s="29" t="s">
        <v>24</v>
      </c>
      <c r="I18" s="29" t="s">
        <v>25</v>
      </c>
      <c r="J18" s="29" t="s">
        <v>26</v>
      </c>
      <c r="K18" s="29" t="s">
        <v>17</v>
      </c>
      <c r="L18" s="30"/>
      <c r="M18" s="31" t="s">
        <v>7</v>
      </c>
      <c r="N18" s="32" t="s">
        <v>27</v>
      </c>
      <c r="O18" s="33"/>
      <c r="P18" s="27" t="s">
        <v>28</v>
      </c>
      <c r="Q18" s="5"/>
      <c r="R18" s="27" t="s">
        <v>29</v>
      </c>
      <c r="S18" s="34" t="s">
        <v>30</v>
      </c>
      <c r="T18" s="27" t="s">
        <v>31</v>
      </c>
      <c r="U18" s="27" t="s">
        <v>32</v>
      </c>
      <c r="V18" s="27" t="s">
        <v>33</v>
      </c>
      <c r="W18" s="35" t="s">
        <v>34</v>
      </c>
      <c r="X18" s="5" t="s">
        <v>12</v>
      </c>
      <c r="Y18" s="253" t="s">
        <v>35</v>
      </c>
      <c r="Z18" s="254"/>
      <c r="AA18" s="254"/>
      <c r="AB18" s="255"/>
      <c r="AC18" s="36" t="s">
        <v>17</v>
      </c>
      <c r="AD18" s="37"/>
      <c r="AE18" s="256" t="s">
        <v>36</v>
      </c>
      <c r="AF18" s="257"/>
      <c r="AG18" s="257"/>
      <c r="AH18" s="38" t="s">
        <v>37</v>
      </c>
      <c r="AI18" s="5"/>
      <c r="AJ18" s="39" t="s">
        <v>38</v>
      </c>
      <c r="AK18" s="40" t="s">
        <v>39</v>
      </c>
      <c r="AL18" s="39" t="s">
        <v>40</v>
      </c>
      <c r="AM18" s="39" t="s">
        <v>41</v>
      </c>
      <c r="AN18" s="27" t="s">
        <v>42</v>
      </c>
      <c r="AO18" s="10"/>
      <c r="AP18" s="41"/>
      <c r="AQ18" s="42"/>
      <c r="AR18" s="34"/>
      <c r="AS18" s="41" t="s">
        <v>43</v>
      </c>
      <c r="AT18" s="43" t="s">
        <v>109</v>
      </c>
      <c r="AU18" s="34"/>
      <c r="AV18" s="5"/>
      <c r="AW18" s="44" t="s">
        <v>11</v>
      </c>
      <c r="AX18" s="35" t="s">
        <v>11</v>
      </c>
      <c r="AY18" s="27" t="s">
        <v>44</v>
      </c>
      <c r="AZ18" s="27" t="s">
        <v>45</v>
      </c>
      <c r="BA18" s="5"/>
      <c r="BB18" s="30" t="s">
        <v>11</v>
      </c>
      <c r="BC18" s="30" t="s">
        <v>44</v>
      </c>
      <c r="BD18" s="45" t="s">
        <v>45</v>
      </c>
    </row>
    <row r="19" spans="2:56" ht="15" customHeight="1" thickBot="1">
      <c r="B19" s="46"/>
      <c r="C19" s="47"/>
      <c r="D19" s="48" t="s">
        <v>12</v>
      </c>
      <c r="E19" s="7"/>
      <c r="F19" s="49"/>
      <c r="G19" s="49"/>
      <c r="H19" s="49"/>
      <c r="I19" s="49" t="s">
        <v>46</v>
      </c>
      <c r="J19" s="49"/>
      <c r="K19" s="49"/>
      <c r="L19" s="50"/>
      <c r="M19" s="51" t="s">
        <v>47</v>
      </c>
      <c r="N19" s="49" t="s">
        <v>48</v>
      </c>
      <c r="O19" s="50"/>
      <c r="P19" s="47" t="s">
        <v>12</v>
      </c>
      <c r="Q19" s="7"/>
      <c r="R19" s="47"/>
      <c r="S19" s="52"/>
      <c r="T19" s="47"/>
      <c r="U19" s="47"/>
      <c r="V19" s="47" t="s">
        <v>49</v>
      </c>
      <c r="W19" s="53" t="s">
        <v>50</v>
      </c>
      <c r="X19" s="7"/>
      <c r="Y19" s="54" t="s">
        <v>30</v>
      </c>
      <c r="Z19" s="54" t="s">
        <v>31</v>
      </c>
      <c r="AA19" s="55" t="s">
        <v>51</v>
      </c>
      <c r="AB19" s="56" t="s">
        <v>52</v>
      </c>
      <c r="AC19" s="57"/>
      <c r="AD19" s="7"/>
      <c r="AE19" s="58" t="s">
        <v>30</v>
      </c>
      <c r="AF19" s="59" t="s">
        <v>31</v>
      </c>
      <c r="AG19" s="60" t="s">
        <v>52</v>
      </c>
      <c r="AH19" s="61" t="s">
        <v>52</v>
      </c>
      <c r="AI19" s="62"/>
      <c r="AJ19" s="47" t="s">
        <v>53</v>
      </c>
      <c r="AK19" s="63" t="s">
        <v>53</v>
      </c>
      <c r="AL19" s="47" t="s">
        <v>53</v>
      </c>
      <c r="AM19" s="47" t="s">
        <v>53</v>
      </c>
      <c r="AN19" s="47" t="s">
        <v>53</v>
      </c>
      <c r="AO19" s="7"/>
      <c r="AP19" s="64" t="s">
        <v>54</v>
      </c>
      <c r="AQ19" s="65" t="s">
        <v>55</v>
      </c>
      <c r="AR19" s="66" t="s">
        <v>56</v>
      </c>
      <c r="AS19" s="67" t="s">
        <v>57</v>
      </c>
      <c r="AT19" s="65" t="s">
        <v>58</v>
      </c>
      <c r="AU19" s="66" t="s">
        <v>59</v>
      </c>
      <c r="AV19" s="7"/>
      <c r="AW19" s="68" t="s">
        <v>21</v>
      </c>
      <c r="AX19" s="53" t="s">
        <v>21</v>
      </c>
      <c r="AY19" s="47"/>
      <c r="AZ19" s="47"/>
      <c r="BA19" s="7"/>
      <c r="BB19" s="69">
        <v>1</v>
      </c>
      <c r="BC19" s="70">
        <v>0</v>
      </c>
      <c r="BD19" s="71" t="s">
        <v>60</v>
      </c>
    </row>
    <row r="20" spans="2:56" ht="16.5" thickBot="1">
      <c r="B20" s="72">
        <v>41584</v>
      </c>
      <c r="C20" s="73" t="s">
        <v>61</v>
      </c>
      <c r="D20" s="14">
        <v>10</v>
      </c>
      <c r="E20" s="74"/>
      <c r="F20" s="75">
        <v>0</v>
      </c>
      <c r="G20" s="14">
        <v>3.5</v>
      </c>
      <c r="H20" s="14">
        <v>0</v>
      </c>
      <c r="I20" s="14">
        <v>0</v>
      </c>
      <c r="J20" s="14">
        <v>0</v>
      </c>
      <c r="K20" s="14">
        <f>SUM(F20:J20)</f>
        <v>3.5</v>
      </c>
      <c r="L20" s="74"/>
      <c r="M20" s="75">
        <v>0</v>
      </c>
      <c r="N20" s="14">
        <v>0</v>
      </c>
      <c r="O20" s="74"/>
      <c r="P20" s="76">
        <f>D20-(M20+N20)</f>
        <v>10</v>
      </c>
      <c r="Q20" s="74"/>
      <c r="R20" s="77" t="s">
        <v>78</v>
      </c>
      <c r="S20" s="78">
        <v>0.185</v>
      </c>
      <c r="T20" s="78">
        <v>0.185</v>
      </c>
      <c r="U20" s="79">
        <f>S20+T20</f>
        <v>0.37</v>
      </c>
      <c r="V20" s="80">
        <v>90</v>
      </c>
      <c r="W20" s="15">
        <f>P20*V20</f>
        <v>900</v>
      </c>
      <c r="X20" s="74"/>
      <c r="Y20" s="81">
        <v>648</v>
      </c>
      <c r="Z20" s="82">
        <v>648</v>
      </c>
      <c r="AA20" s="82">
        <v>0</v>
      </c>
      <c r="AB20" s="82">
        <v>0</v>
      </c>
      <c r="AC20" s="83">
        <v>648</v>
      </c>
      <c r="AD20" s="84"/>
      <c r="AE20" s="81">
        <v>5</v>
      </c>
      <c r="AF20" s="82">
        <v>4</v>
      </c>
      <c r="AG20" s="82">
        <v>0</v>
      </c>
      <c r="AH20" s="82">
        <v>5</v>
      </c>
      <c r="AI20" s="5"/>
      <c r="AJ20" s="11">
        <f>AC20*U20</f>
        <v>239.76</v>
      </c>
      <c r="AK20" s="85">
        <v>2</v>
      </c>
      <c r="AL20" s="14">
        <v>9.7200000000000006</v>
      </c>
      <c r="AM20" s="14">
        <v>0</v>
      </c>
      <c r="AN20" s="15">
        <f>AK20+AM20</f>
        <v>2</v>
      </c>
      <c r="AO20" s="86" t="e">
        <f>#REF!</f>
        <v>#REF!</v>
      </c>
      <c r="AP20" s="87">
        <v>0</v>
      </c>
      <c r="AQ20" s="87">
        <v>10</v>
      </c>
      <c r="AR20" s="88">
        <f>100- ((AP20+AQ20)/(AC20*2))*100</f>
        <v>99.228395061728392</v>
      </c>
      <c r="AS20" s="89">
        <v>680</v>
      </c>
      <c r="AT20" s="90">
        <f>AJ20+AK20+AL20+AM20</f>
        <v>251.48</v>
      </c>
      <c r="AU20" s="90">
        <f>AS20-AT20</f>
        <v>428.52</v>
      </c>
      <c r="AV20" s="5"/>
      <c r="AW20" s="11">
        <f>(AC20/W20)*100</f>
        <v>72</v>
      </c>
      <c r="AX20" s="14" t="s">
        <v>63</v>
      </c>
      <c r="AY20" s="15">
        <f>(AK20/(AJ20+AK20))*100</f>
        <v>0.82726671078755787</v>
      </c>
      <c r="AZ20" s="14">
        <f>(AN20/AJ20)*100</f>
        <v>0.83416750083416757</v>
      </c>
      <c r="BA20" s="74"/>
      <c r="BB20" s="75" t="s">
        <v>113</v>
      </c>
      <c r="BC20" s="14" t="s">
        <v>64</v>
      </c>
      <c r="BD20" s="14" t="s">
        <v>113</v>
      </c>
    </row>
    <row r="21" spans="2:56" ht="15.75">
      <c r="B21" s="91" t="s">
        <v>65</v>
      </c>
      <c r="C21" s="92"/>
      <c r="D21" s="92"/>
      <c r="E21" s="74"/>
      <c r="F21" s="77"/>
      <c r="G21" s="92"/>
      <c r="H21" s="92"/>
      <c r="I21" s="92"/>
      <c r="J21" s="92"/>
      <c r="K21" s="92"/>
      <c r="L21" s="74"/>
      <c r="M21" s="77"/>
      <c r="N21" s="92"/>
      <c r="O21" s="74"/>
      <c r="P21" s="93">
        <f>D20-M20-N20-K20</f>
        <v>6.5</v>
      </c>
      <c r="Q21" s="74"/>
      <c r="R21" s="77"/>
      <c r="S21" s="78"/>
      <c r="T21" s="78"/>
      <c r="U21" s="79"/>
      <c r="V21" s="80"/>
      <c r="W21" s="94">
        <f>(P20-K20)*V20</f>
        <v>585</v>
      </c>
      <c r="X21" s="95"/>
      <c r="Y21" s="96"/>
      <c r="Z21" s="97"/>
      <c r="AA21" s="97"/>
      <c r="AB21" s="97"/>
      <c r="AC21" s="98"/>
      <c r="AD21" s="99"/>
      <c r="AE21" s="96"/>
      <c r="AF21" s="97"/>
      <c r="AG21" s="97"/>
      <c r="AH21" s="97"/>
      <c r="AI21" s="10"/>
      <c r="AJ21" s="100"/>
      <c r="AK21" s="101"/>
      <c r="AL21" s="102"/>
      <c r="AM21" s="102"/>
      <c r="AN21" s="102"/>
      <c r="AO21" s="95"/>
      <c r="AP21" s="103"/>
      <c r="AQ21" s="103"/>
      <c r="AR21" s="104"/>
      <c r="AS21" s="105"/>
      <c r="AT21" s="101"/>
      <c r="AU21" s="101"/>
      <c r="AV21" s="10"/>
      <c r="AW21" s="106">
        <f>((AC20+AC21)/W21)*100</f>
        <v>110.76923076923077</v>
      </c>
      <c r="AX21" s="102"/>
      <c r="AY21" s="102"/>
      <c r="AZ21" s="102"/>
      <c r="BA21" s="95"/>
      <c r="BB21" s="77"/>
      <c r="BC21" s="92"/>
      <c r="BD21" s="92"/>
    </row>
    <row r="22" spans="2:56" ht="15.75" thickBot="1"/>
    <row r="23" spans="2:56" ht="16.5" thickBot="1">
      <c r="B23" s="72">
        <v>41585</v>
      </c>
      <c r="C23" s="73" t="s">
        <v>61</v>
      </c>
      <c r="D23" s="14">
        <v>10</v>
      </c>
      <c r="E23" s="74"/>
      <c r="F23" s="75">
        <v>0.45</v>
      </c>
      <c r="G23" s="14">
        <v>0</v>
      </c>
      <c r="H23" s="14">
        <v>0</v>
      </c>
      <c r="I23" s="14">
        <v>0</v>
      </c>
      <c r="J23" s="14">
        <v>0</v>
      </c>
      <c r="K23" s="14">
        <f>SUM(F23:J23)</f>
        <v>0.45</v>
      </c>
      <c r="L23" s="74"/>
      <c r="M23" s="75">
        <v>0</v>
      </c>
      <c r="N23" s="14">
        <v>0</v>
      </c>
      <c r="O23" s="74"/>
      <c r="P23" s="76">
        <f>D23-(M23+N23)</f>
        <v>10</v>
      </c>
      <c r="Q23" s="74"/>
      <c r="R23" s="77" t="s">
        <v>78</v>
      </c>
      <c r="S23" s="78">
        <v>0.185</v>
      </c>
      <c r="T23" s="78">
        <v>0.185</v>
      </c>
      <c r="U23" s="79">
        <f>S23+T23</f>
        <v>0.37</v>
      </c>
      <c r="V23" s="80">
        <v>90</v>
      </c>
      <c r="W23" s="15">
        <f>P23*V23</f>
        <v>900</v>
      </c>
      <c r="X23" s="74"/>
      <c r="Y23" s="81">
        <v>930</v>
      </c>
      <c r="Z23" s="82">
        <v>930</v>
      </c>
      <c r="AA23" s="82">
        <v>0</v>
      </c>
      <c r="AB23" s="82">
        <v>0</v>
      </c>
      <c r="AC23" s="83">
        <v>930</v>
      </c>
      <c r="AD23" s="84"/>
      <c r="AE23" s="81">
        <v>22</v>
      </c>
      <c r="AF23" s="82">
        <v>21</v>
      </c>
      <c r="AG23" s="82">
        <v>0</v>
      </c>
      <c r="AH23" s="82">
        <v>21</v>
      </c>
      <c r="AI23" s="5"/>
      <c r="AJ23" s="11">
        <f>AC23*U23</f>
        <v>344.1</v>
      </c>
      <c r="AK23" s="85">
        <v>8</v>
      </c>
      <c r="AL23" s="14">
        <v>12.3</v>
      </c>
      <c r="AM23" s="14">
        <v>0</v>
      </c>
      <c r="AN23" s="15">
        <f>AK23+AM23</f>
        <v>8</v>
      </c>
      <c r="AO23" s="86" t="e">
        <f>#REF!</f>
        <v>#REF!</v>
      </c>
      <c r="AP23" s="87">
        <v>0</v>
      </c>
      <c r="AQ23" s="87">
        <v>10</v>
      </c>
      <c r="AR23" s="88">
        <f>100- ((AP23+AQ23)/(AC23*2))*100</f>
        <v>99.462365591397855</v>
      </c>
      <c r="AS23" s="89">
        <f>AU20</f>
        <v>428.52</v>
      </c>
      <c r="AT23" s="90">
        <f>AJ23+AK23+AL23+AM23</f>
        <v>364.40000000000003</v>
      </c>
      <c r="AU23" s="90">
        <f>AS23-AT23</f>
        <v>64.119999999999948</v>
      </c>
      <c r="AV23" s="5"/>
      <c r="AW23" s="11">
        <f>(AC23/W23)*100</f>
        <v>103.33333333333334</v>
      </c>
      <c r="AX23" s="14" t="s">
        <v>63</v>
      </c>
      <c r="AY23" s="15">
        <f>(AK23/(AJ23+AK23))*100</f>
        <v>2.2720817949446177</v>
      </c>
      <c r="AZ23" s="14">
        <f>(AN23/AJ23)*100</f>
        <v>2.324905550712002</v>
      </c>
      <c r="BA23" s="74"/>
      <c r="BB23" s="75" t="s">
        <v>113</v>
      </c>
      <c r="BC23" s="14" t="s">
        <v>64</v>
      </c>
      <c r="BD23" s="14" t="s">
        <v>113</v>
      </c>
    </row>
    <row r="24" spans="2:56" ht="15.75">
      <c r="B24" s="91" t="s">
        <v>65</v>
      </c>
      <c r="C24" s="92"/>
      <c r="D24" s="92"/>
      <c r="E24" s="74"/>
      <c r="F24" s="77"/>
      <c r="G24" s="92"/>
      <c r="H24" s="92"/>
      <c r="I24" s="92"/>
      <c r="J24" s="92"/>
      <c r="K24" s="92"/>
      <c r="L24" s="74"/>
      <c r="M24" s="77"/>
      <c r="N24" s="92"/>
      <c r="O24" s="74"/>
      <c r="P24" s="93">
        <f>D23-M23-N23-K23</f>
        <v>9.5500000000000007</v>
      </c>
      <c r="Q24" s="74"/>
      <c r="R24" s="77"/>
      <c r="S24" s="78"/>
      <c r="T24" s="78"/>
      <c r="U24" s="79"/>
      <c r="V24" s="80"/>
      <c r="W24" s="94">
        <f>(P23-K23)*V23</f>
        <v>859.50000000000011</v>
      </c>
      <c r="X24" s="95"/>
      <c r="Y24" s="96"/>
      <c r="Z24" s="97"/>
      <c r="AA24" s="97"/>
      <c r="AB24" s="97"/>
      <c r="AC24" s="98"/>
      <c r="AD24" s="99"/>
      <c r="AE24" s="96"/>
      <c r="AF24" s="97"/>
      <c r="AG24" s="97"/>
      <c r="AH24" s="97"/>
      <c r="AI24" s="10"/>
      <c r="AJ24" s="100"/>
      <c r="AK24" s="101"/>
      <c r="AL24" s="102"/>
      <c r="AM24" s="102"/>
      <c r="AN24" s="102"/>
      <c r="AO24" s="95"/>
      <c r="AP24" s="103"/>
      <c r="AQ24" s="103"/>
      <c r="AR24" s="104"/>
      <c r="AS24" s="105"/>
      <c r="AT24" s="101"/>
      <c r="AU24" s="101"/>
      <c r="AV24" s="10"/>
      <c r="AW24" s="106">
        <f>((AC23+AC24)/W24)*100</f>
        <v>108.20244328097731</v>
      </c>
      <c r="AX24" s="102"/>
      <c r="AY24" s="102"/>
      <c r="AZ24" s="102"/>
      <c r="BA24" s="95"/>
      <c r="BB24" s="77"/>
      <c r="BC24" s="92"/>
      <c r="BD24" s="92"/>
    </row>
    <row r="25" spans="2:56" ht="15.75" thickBot="1"/>
    <row r="26" spans="2:56" ht="16.5" thickBot="1">
      <c r="B26" s="72">
        <v>41586</v>
      </c>
      <c r="C26" s="73" t="s">
        <v>61</v>
      </c>
      <c r="D26" s="14">
        <v>8</v>
      </c>
      <c r="E26" s="74"/>
      <c r="F26" s="75">
        <v>0</v>
      </c>
      <c r="G26" s="14">
        <v>0</v>
      </c>
      <c r="H26" s="14">
        <v>0</v>
      </c>
      <c r="I26" s="14">
        <v>0</v>
      </c>
      <c r="J26" s="14">
        <v>0</v>
      </c>
      <c r="K26" s="14">
        <f>SUM(F26:J26)</f>
        <v>0</v>
      </c>
      <c r="L26" s="74"/>
      <c r="M26" s="75">
        <v>0</v>
      </c>
      <c r="N26" s="14">
        <v>2</v>
      </c>
      <c r="O26" s="74"/>
      <c r="P26" s="76">
        <f>D26-(M26+N26)</f>
        <v>6</v>
      </c>
      <c r="Q26" s="74"/>
      <c r="R26" s="77" t="s">
        <v>78</v>
      </c>
      <c r="S26" s="78">
        <v>0.185</v>
      </c>
      <c r="T26" s="78">
        <v>0.185</v>
      </c>
      <c r="U26" s="79">
        <f>S26+T26</f>
        <v>0.37</v>
      </c>
      <c r="V26" s="80">
        <v>90</v>
      </c>
      <c r="W26" s="15">
        <f>P26*V26</f>
        <v>540</v>
      </c>
      <c r="X26" s="74"/>
      <c r="Y26" s="81">
        <v>374</v>
      </c>
      <c r="Z26" s="82">
        <v>374</v>
      </c>
      <c r="AA26" s="82">
        <v>0</v>
      </c>
      <c r="AB26" s="82">
        <v>0</v>
      </c>
      <c r="AC26" s="83">
        <v>374</v>
      </c>
      <c r="AD26" s="84"/>
      <c r="AE26" s="81">
        <v>13</v>
      </c>
      <c r="AF26" s="82">
        <v>12</v>
      </c>
      <c r="AG26" s="82">
        <v>0</v>
      </c>
      <c r="AH26" s="82">
        <v>13</v>
      </c>
      <c r="AI26" s="5"/>
      <c r="AJ26" s="11">
        <f>AC26*U26</f>
        <v>138.38</v>
      </c>
      <c r="AK26" s="85">
        <v>4.3</v>
      </c>
      <c r="AL26" s="14">
        <v>10</v>
      </c>
      <c r="AM26" s="14">
        <v>0</v>
      </c>
      <c r="AN26" s="15">
        <f>AK26+AM26</f>
        <v>4.3</v>
      </c>
      <c r="AO26" s="86" t="e">
        <f>#REF!</f>
        <v>#REF!</v>
      </c>
      <c r="AP26" s="87">
        <v>0</v>
      </c>
      <c r="AQ26" s="87">
        <v>10</v>
      </c>
      <c r="AR26" s="88">
        <f>100- ((AP26+AQ26)/(AC26*2))*100</f>
        <v>98.663101604278069</v>
      </c>
      <c r="AS26" s="89">
        <f>AU23</f>
        <v>64.119999999999948</v>
      </c>
      <c r="AT26" s="90">
        <f>AJ26+AK26+AL26+AM26</f>
        <v>152.68</v>
      </c>
      <c r="AU26" s="90">
        <f>AS26-AT26</f>
        <v>-88.560000000000059</v>
      </c>
      <c r="AV26" s="5"/>
      <c r="AW26" s="11">
        <f>(AC26/W26)*100</f>
        <v>69.259259259259252</v>
      </c>
      <c r="AX26" s="14" t="s">
        <v>63</v>
      </c>
      <c r="AY26" s="15">
        <f>(AK26/(AJ26+AK26))*100</f>
        <v>3.0137370339220633</v>
      </c>
      <c r="AZ26" s="14">
        <f>(AN26/AJ26)*100</f>
        <v>3.1073854603266371</v>
      </c>
      <c r="BA26" s="74"/>
      <c r="BB26" s="75" t="s">
        <v>64</v>
      </c>
      <c r="BC26" s="14" t="s">
        <v>64</v>
      </c>
      <c r="BD26" s="14" t="s">
        <v>64</v>
      </c>
    </row>
    <row r="27" spans="2:56" ht="15.75">
      <c r="B27" s="91" t="s">
        <v>65</v>
      </c>
      <c r="C27" s="92"/>
      <c r="D27" s="92"/>
      <c r="E27" s="74"/>
      <c r="F27" s="77"/>
      <c r="G27" s="92"/>
      <c r="H27" s="92"/>
      <c r="I27" s="92"/>
      <c r="J27" s="92"/>
      <c r="K27" s="92"/>
      <c r="L27" s="74"/>
      <c r="M27" s="77"/>
      <c r="N27" s="92"/>
      <c r="O27" s="74"/>
      <c r="P27" s="93">
        <f>D26-M26-N26-K26</f>
        <v>6</v>
      </c>
      <c r="Q27" s="74"/>
      <c r="R27" s="77" t="s">
        <v>100</v>
      </c>
      <c r="S27" s="78">
        <v>0.122</v>
      </c>
      <c r="T27" s="78">
        <v>0.122</v>
      </c>
      <c r="U27" s="79">
        <f>S27+T27</f>
        <v>0.24399999999999999</v>
      </c>
      <c r="V27" s="80">
        <v>80</v>
      </c>
      <c r="W27" s="94">
        <f>(P26-K26)*V26</f>
        <v>540</v>
      </c>
      <c r="X27" s="95"/>
      <c r="Y27" s="96">
        <v>162</v>
      </c>
      <c r="Z27" s="97">
        <v>162</v>
      </c>
      <c r="AA27" s="97">
        <v>0</v>
      </c>
      <c r="AB27" s="97">
        <v>0</v>
      </c>
      <c r="AC27" s="83">
        <v>162</v>
      </c>
      <c r="AD27" s="99"/>
      <c r="AE27" s="96"/>
      <c r="AF27" s="97"/>
      <c r="AG27" s="97"/>
      <c r="AH27" s="97"/>
      <c r="AI27" s="10"/>
      <c r="AJ27" s="100"/>
      <c r="AK27" s="101"/>
      <c r="AL27" s="102"/>
      <c r="AM27" s="102"/>
      <c r="AN27" s="102"/>
      <c r="AO27" s="95"/>
      <c r="AP27" s="103"/>
      <c r="AQ27" s="103"/>
      <c r="AR27" s="104"/>
      <c r="AS27" s="105"/>
      <c r="AT27" s="101"/>
      <c r="AU27" s="101"/>
      <c r="AV27" s="10"/>
      <c r="AW27" s="106">
        <f>((AC26+AC27)/W27)*100</f>
        <v>99.259259259259252</v>
      </c>
      <c r="AX27" s="102"/>
      <c r="AY27" s="102"/>
      <c r="AZ27" s="102"/>
      <c r="BA27" s="95"/>
      <c r="BB27" s="77"/>
      <c r="BC27" s="92"/>
      <c r="BD27" s="92"/>
    </row>
    <row r="28" spans="2:56" ht="15.75" thickBot="1"/>
    <row r="29" spans="2:56">
      <c r="B29" s="11" t="s">
        <v>3</v>
      </c>
      <c r="C29" s="12" t="s">
        <v>4</v>
      </c>
      <c r="D29" s="13" t="s">
        <v>4</v>
      </c>
      <c r="E29" s="3"/>
      <c r="F29" s="268" t="s">
        <v>5</v>
      </c>
      <c r="G29" s="269"/>
      <c r="H29" s="269"/>
      <c r="I29" s="269"/>
      <c r="J29" s="269"/>
      <c r="K29" s="270"/>
      <c r="L29" s="14"/>
      <c r="M29" s="271" t="s">
        <v>6</v>
      </c>
      <c r="N29" s="272"/>
      <c r="O29" s="14"/>
      <c r="P29" s="15" t="s">
        <v>7</v>
      </c>
      <c r="Q29" s="3"/>
      <c r="R29" s="15" t="s">
        <v>8</v>
      </c>
      <c r="S29" s="268" t="s">
        <v>9</v>
      </c>
      <c r="T29" s="269"/>
      <c r="U29" s="270"/>
      <c r="V29" s="15" t="s">
        <v>10</v>
      </c>
      <c r="W29" s="16" t="s">
        <v>11</v>
      </c>
      <c r="X29" s="3" t="s">
        <v>12</v>
      </c>
      <c r="Y29" s="273" t="s">
        <v>13</v>
      </c>
      <c r="Z29" s="274"/>
      <c r="AA29" s="274"/>
      <c r="AB29" s="274"/>
      <c r="AC29" s="17" t="s">
        <v>11</v>
      </c>
      <c r="AD29" s="18"/>
      <c r="AE29" s="275" t="s">
        <v>14</v>
      </c>
      <c r="AF29" s="276"/>
      <c r="AG29" s="276"/>
      <c r="AH29" s="19" t="s">
        <v>15</v>
      </c>
      <c r="AI29" s="3"/>
      <c r="AJ29" s="20" t="s">
        <v>16</v>
      </c>
      <c r="AK29" s="21"/>
      <c r="AL29" s="22"/>
      <c r="AM29" s="23"/>
      <c r="AN29" s="15" t="s">
        <v>17</v>
      </c>
      <c r="AO29" s="3"/>
      <c r="AP29" s="250" t="s">
        <v>18</v>
      </c>
      <c r="AQ29" s="251"/>
      <c r="AR29" s="252"/>
      <c r="AS29" s="250" t="s">
        <v>19</v>
      </c>
      <c r="AT29" s="251"/>
      <c r="AU29" s="252"/>
      <c r="AV29" s="3"/>
      <c r="AW29" s="24" t="s">
        <v>20</v>
      </c>
      <c r="AX29" s="16" t="s">
        <v>20</v>
      </c>
      <c r="AY29" s="15" t="s">
        <v>21</v>
      </c>
      <c r="AZ29" s="15" t="s">
        <v>21</v>
      </c>
      <c r="BA29" s="3"/>
      <c r="BB29" s="14" t="s">
        <v>20</v>
      </c>
      <c r="BC29" s="14" t="s">
        <v>12</v>
      </c>
      <c r="BD29" s="25" t="s">
        <v>12</v>
      </c>
    </row>
    <row r="30" spans="2:56" ht="15.75" thickBot="1">
      <c r="B30" s="26" t="s">
        <v>12</v>
      </c>
      <c r="C30" s="27" t="s">
        <v>12</v>
      </c>
      <c r="D30" s="28" t="s">
        <v>7</v>
      </c>
      <c r="E30" s="5"/>
      <c r="F30" s="29" t="s">
        <v>22</v>
      </c>
      <c r="G30" s="29" t="s">
        <v>23</v>
      </c>
      <c r="H30" s="29" t="s">
        <v>24</v>
      </c>
      <c r="I30" s="29" t="s">
        <v>25</v>
      </c>
      <c r="J30" s="29" t="s">
        <v>26</v>
      </c>
      <c r="K30" s="29" t="s">
        <v>17</v>
      </c>
      <c r="L30" s="30"/>
      <c r="M30" s="31" t="s">
        <v>7</v>
      </c>
      <c r="N30" s="32" t="s">
        <v>27</v>
      </c>
      <c r="O30" s="33"/>
      <c r="P30" s="27" t="s">
        <v>28</v>
      </c>
      <c r="Q30" s="5"/>
      <c r="R30" s="27" t="s">
        <v>29</v>
      </c>
      <c r="S30" s="34" t="s">
        <v>30</v>
      </c>
      <c r="T30" s="27" t="s">
        <v>31</v>
      </c>
      <c r="U30" s="27" t="s">
        <v>32</v>
      </c>
      <c r="V30" s="27" t="s">
        <v>33</v>
      </c>
      <c r="W30" s="35" t="s">
        <v>34</v>
      </c>
      <c r="X30" s="5" t="s">
        <v>12</v>
      </c>
      <c r="Y30" s="253" t="s">
        <v>35</v>
      </c>
      <c r="Z30" s="254"/>
      <c r="AA30" s="254"/>
      <c r="AB30" s="255"/>
      <c r="AC30" s="36" t="s">
        <v>17</v>
      </c>
      <c r="AD30" s="37"/>
      <c r="AE30" s="256" t="s">
        <v>36</v>
      </c>
      <c r="AF30" s="257"/>
      <c r="AG30" s="257"/>
      <c r="AH30" s="38" t="s">
        <v>37</v>
      </c>
      <c r="AI30" s="5"/>
      <c r="AJ30" s="39" t="s">
        <v>38</v>
      </c>
      <c r="AK30" s="40" t="s">
        <v>39</v>
      </c>
      <c r="AL30" s="39" t="s">
        <v>40</v>
      </c>
      <c r="AM30" s="39" t="s">
        <v>41</v>
      </c>
      <c r="AN30" s="27" t="s">
        <v>42</v>
      </c>
      <c r="AO30" s="10"/>
      <c r="AP30" s="41"/>
      <c r="AQ30" s="42"/>
      <c r="AR30" s="34"/>
      <c r="AS30" s="41" t="s">
        <v>43</v>
      </c>
      <c r="AT30" s="43" t="s">
        <v>111</v>
      </c>
      <c r="AU30" s="34"/>
      <c r="AV30" s="5"/>
      <c r="AW30" s="44" t="s">
        <v>11</v>
      </c>
      <c r="AX30" s="35" t="s">
        <v>11</v>
      </c>
      <c r="AY30" s="27" t="s">
        <v>44</v>
      </c>
      <c r="AZ30" s="27" t="s">
        <v>45</v>
      </c>
      <c r="BA30" s="5"/>
      <c r="BB30" s="30" t="s">
        <v>11</v>
      </c>
      <c r="BC30" s="30" t="s">
        <v>44</v>
      </c>
      <c r="BD30" s="45" t="s">
        <v>45</v>
      </c>
    </row>
    <row r="31" spans="2:56" ht="15" customHeight="1" thickBot="1">
      <c r="B31" s="46"/>
      <c r="C31" s="47"/>
      <c r="D31" s="48" t="s">
        <v>12</v>
      </c>
      <c r="E31" s="7"/>
      <c r="F31" s="49"/>
      <c r="G31" s="49"/>
      <c r="H31" s="49"/>
      <c r="I31" s="49" t="s">
        <v>46</v>
      </c>
      <c r="J31" s="49"/>
      <c r="K31" s="49"/>
      <c r="L31" s="50"/>
      <c r="M31" s="51" t="s">
        <v>47</v>
      </c>
      <c r="N31" s="49" t="s">
        <v>48</v>
      </c>
      <c r="O31" s="50"/>
      <c r="P31" s="47" t="s">
        <v>12</v>
      </c>
      <c r="Q31" s="7"/>
      <c r="R31" s="47"/>
      <c r="S31" s="52"/>
      <c r="T31" s="47"/>
      <c r="U31" s="47"/>
      <c r="V31" s="47" t="s">
        <v>49</v>
      </c>
      <c r="W31" s="53" t="s">
        <v>50</v>
      </c>
      <c r="X31" s="7"/>
      <c r="Y31" s="54" t="s">
        <v>30</v>
      </c>
      <c r="Z31" s="54" t="s">
        <v>31</v>
      </c>
      <c r="AA31" s="55" t="s">
        <v>51</v>
      </c>
      <c r="AB31" s="56" t="s">
        <v>52</v>
      </c>
      <c r="AC31" s="57"/>
      <c r="AD31" s="7"/>
      <c r="AE31" s="58" t="s">
        <v>30</v>
      </c>
      <c r="AF31" s="59" t="s">
        <v>31</v>
      </c>
      <c r="AG31" s="60" t="s">
        <v>52</v>
      </c>
      <c r="AH31" s="61" t="s">
        <v>52</v>
      </c>
      <c r="AI31" s="62"/>
      <c r="AJ31" s="47" t="s">
        <v>53</v>
      </c>
      <c r="AK31" s="63" t="s">
        <v>53</v>
      </c>
      <c r="AL31" s="47" t="s">
        <v>53</v>
      </c>
      <c r="AM31" s="47" t="s">
        <v>53</v>
      </c>
      <c r="AN31" s="47" t="s">
        <v>53</v>
      </c>
      <c r="AO31" s="7"/>
      <c r="AP31" s="64" t="s">
        <v>54</v>
      </c>
      <c r="AQ31" s="65" t="s">
        <v>55</v>
      </c>
      <c r="AR31" s="66" t="s">
        <v>56</v>
      </c>
      <c r="AS31" s="67" t="s">
        <v>57</v>
      </c>
      <c r="AT31" s="65" t="s">
        <v>58</v>
      </c>
      <c r="AU31" s="66" t="s">
        <v>59</v>
      </c>
      <c r="AV31" s="7"/>
      <c r="AW31" s="68" t="s">
        <v>21</v>
      </c>
      <c r="AX31" s="53" t="s">
        <v>21</v>
      </c>
      <c r="AY31" s="47"/>
      <c r="AZ31" s="47"/>
      <c r="BA31" s="7"/>
      <c r="BB31" s="69">
        <v>1</v>
      </c>
      <c r="BC31" s="70">
        <v>0</v>
      </c>
      <c r="BD31" s="71" t="s">
        <v>60</v>
      </c>
    </row>
    <row r="32" spans="2:56" ht="16.5" thickBot="1">
      <c r="B32" s="72">
        <v>41589</v>
      </c>
      <c r="C32" s="73" t="s">
        <v>61</v>
      </c>
      <c r="D32" s="14">
        <v>10</v>
      </c>
      <c r="E32" s="74"/>
      <c r="F32" s="75">
        <v>1</v>
      </c>
      <c r="G32" s="14">
        <v>0</v>
      </c>
      <c r="H32" s="14">
        <v>0</v>
      </c>
      <c r="I32" s="14">
        <v>0</v>
      </c>
      <c r="J32" s="14">
        <v>0</v>
      </c>
      <c r="K32" s="14">
        <f>SUM(F32:J32)</f>
        <v>1</v>
      </c>
      <c r="L32" s="74"/>
      <c r="M32" s="75">
        <v>0</v>
      </c>
      <c r="N32" s="14">
        <v>0</v>
      </c>
      <c r="O32" s="74"/>
      <c r="P32" s="76">
        <f>D32-(M32+N32)</f>
        <v>10</v>
      </c>
      <c r="Q32" s="74"/>
      <c r="R32" s="77" t="s">
        <v>100</v>
      </c>
      <c r="S32" s="78">
        <v>0.122</v>
      </c>
      <c r="T32" s="78">
        <v>0.122</v>
      </c>
      <c r="U32" s="79">
        <f>S32+T32</f>
        <v>0.24399999999999999</v>
      </c>
      <c r="V32" s="80">
        <v>80</v>
      </c>
      <c r="W32" s="15">
        <f>P32*V32</f>
        <v>800</v>
      </c>
      <c r="X32" s="74"/>
      <c r="Y32" s="81">
        <v>814</v>
      </c>
      <c r="Z32" s="82">
        <v>814</v>
      </c>
      <c r="AA32" s="82">
        <v>0</v>
      </c>
      <c r="AB32" s="82">
        <v>0</v>
      </c>
      <c r="AC32" s="83">
        <v>814</v>
      </c>
      <c r="AD32" s="84"/>
      <c r="AE32" s="81">
        <v>26</v>
      </c>
      <c r="AF32" s="82">
        <v>25</v>
      </c>
      <c r="AG32" s="82">
        <v>0</v>
      </c>
      <c r="AH32" s="82">
        <v>26</v>
      </c>
      <c r="AI32" s="5"/>
      <c r="AJ32" s="11">
        <f>AC32*U32</f>
        <v>198.61599999999999</v>
      </c>
      <c r="AK32" s="85">
        <v>13</v>
      </c>
      <c r="AL32" s="14">
        <v>9.5</v>
      </c>
      <c r="AM32" s="14">
        <v>0</v>
      </c>
      <c r="AN32" s="15">
        <f>AK32+AM32</f>
        <v>13</v>
      </c>
      <c r="AO32" s="86" t="e">
        <f>#REF!</f>
        <v>#REF!</v>
      </c>
      <c r="AP32" s="87">
        <v>0</v>
      </c>
      <c r="AQ32" s="87">
        <v>10</v>
      </c>
      <c r="AR32" s="88">
        <f>100- ((AP32+AQ32)/(AC32*2))*100</f>
        <v>99.385749385749392</v>
      </c>
      <c r="AS32" s="89">
        <v>680</v>
      </c>
      <c r="AT32" s="90">
        <f>AJ32+AK32+AL32+AM32</f>
        <v>221.11599999999999</v>
      </c>
      <c r="AU32" s="90">
        <f>AS32-AT32</f>
        <v>458.88400000000001</v>
      </c>
      <c r="AV32" s="5"/>
      <c r="AW32" s="11">
        <f>(AC32/W32)*100</f>
        <v>101.75</v>
      </c>
      <c r="AX32" s="14" t="s">
        <v>63</v>
      </c>
      <c r="AY32" s="15">
        <f>(AK32/(AJ32+AK32))*100</f>
        <v>6.1432027823983066</v>
      </c>
      <c r="AZ32" s="14">
        <f>(AN32/AJ32)*100</f>
        <v>6.5452934305393322</v>
      </c>
      <c r="BA32" s="74"/>
      <c r="BB32" s="75" t="s">
        <v>112</v>
      </c>
      <c r="BC32" s="14" t="s">
        <v>64</v>
      </c>
      <c r="BD32" s="14" t="s">
        <v>64</v>
      </c>
    </row>
    <row r="33" spans="2:56" ht="15.75">
      <c r="B33" s="91" t="s">
        <v>66</v>
      </c>
      <c r="C33" s="92"/>
      <c r="D33" s="92"/>
      <c r="E33" s="74"/>
      <c r="F33" s="77"/>
      <c r="G33" s="92"/>
      <c r="H33" s="92"/>
      <c r="I33" s="92"/>
      <c r="J33" s="92"/>
      <c r="K33" s="92"/>
      <c r="L33" s="74"/>
      <c r="M33" s="77"/>
      <c r="N33" s="92"/>
      <c r="O33" s="74"/>
      <c r="P33" s="93">
        <f>D32-M32-N32-K32</f>
        <v>9</v>
      </c>
      <c r="Q33" s="74"/>
      <c r="R33" s="77"/>
      <c r="S33" s="78"/>
      <c r="T33" s="78"/>
      <c r="U33" s="79"/>
      <c r="V33" s="80"/>
      <c r="W33" s="94">
        <f>(P32-K32)*V32</f>
        <v>720</v>
      </c>
      <c r="X33" s="95"/>
      <c r="Y33" s="96"/>
      <c r="Z33" s="97"/>
      <c r="AA33" s="97"/>
      <c r="AB33" s="97"/>
      <c r="AC33" s="83"/>
      <c r="AD33" s="99"/>
      <c r="AE33" s="96"/>
      <c r="AF33" s="97"/>
      <c r="AG33" s="97"/>
      <c r="AH33" s="97"/>
      <c r="AI33" s="10"/>
      <c r="AJ33" s="100"/>
      <c r="AK33" s="101"/>
      <c r="AL33" s="102"/>
      <c r="AM33" s="102"/>
      <c r="AN33" s="102"/>
      <c r="AO33" s="95"/>
      <c r="AP33" s="103"/>
      <c r="AQ33" s="103"/>
      <c r="AR33" s="104"/>
      <c r="AS33" s="105"/>
      <c r="AT33" s="101"/>
      <c r="AU33" s="101"/>
      <c r="AV33" s="10"/>
      <c r="AW33" s="106">
        <f>((AC32+AC33)/W33)*100</f>
        <v>113.05555555555556</v>
      </c>
      <c r="AX33" s="102"/>
      <c r="AY33" s="102"/>
      <c r="AZ33" s="102"/>
      <c r="BA33" s="95"/>
      <c r="BB33" s="77"/>
      <c r="BC33" s="92"/>
      <c r="BD33" s="92"/>
    </row>
    <row r="34" spans="2:56" ht="15.75" thickBot="1"/>
    <row r="35" spans="2:56" ht="16.5" thickBot="1">
      <c r="B35" s="72">
        <v>41590</v>
      </c>
      <c r="C35" s="73" t="s">
        <v>61</v>
      </c>
      <c r="D35" s="14">
        <v>10</v>
      </c>
      <c r="E35" s="74"/>
      <c r="F35" s="75">
        <v>2</v>
      </c>
      <c r="G35" s="14">
        <v>0</v>
      </c>
      <c r="H35" s="14">
        <v>0</v>
      </c>
      <c r="I35" s="14">
        <v>0</v>
      </c>
      <c r="J35" s="14">
        <v>0</v>
      </c>
      <c r="K35" s="14">
        <f>SUM(F35:J35)</f>
        <v>2</v>
      </c>
      <c r="L35" s="74"/>
      <c r="M35" s="75">
        <v>0</v>
      </c>
      <c r="N35" s="14">
        <v>1.75</v>
      </c>
      <c r="O35" s="74"/>
      <c r="P35" s="76">
        <f>D35-(M35+N35)</f>
        <v>8.25</v>
      </c>
      <c r="Q35" s="74"/>
      <c r="R35" s="77" t="s">
        <v>82</v>
      </c>
      <c r="S35" s="78">
        <v>0.13</v>
      </c>
      <c r="T35" s="78">
        <v>0.13</v>
      </c>
      <c r="U35" s="79">
        <f>S35+T35</f>
        <v>0.26</v>
      </c>
      <c r="V35" s="80">
        <v>90</v>
      </c>
      <c r="W35" s="15">
        <f>P35*V35</f>
        <v>742.5</v>
      </c>
      <c r="X35" s="74"/>
      <c r="Y35" s="81">
        <v>560</v>
      </c>
      <c r="Z35" s="82">
        <v>560</v>
      </c>
      <c r="AA35" s="82">
        <v>0</v>
      </c>
      <c r="AB35" s="82">
        <v>0</v>
      </c>
      <c r="AC35" s="83">
        <v>560</v>
      </c>
      <c r="AD35" s="84"/>
      <c r="AE35" s="81">
        <v>19</v>
      </c>
      <c r="AF35" s="82">
        <v>19</v>
      </c>
      <c r="AG35" s="82">
        <v>0</v>
      </c>
      <c r="AH35" s="82">
        <v>19</v>
      </c>
      <c r="AI35" s="5"/>
      <c r="AJ35" s="11">
        <f>AC35*U35</f>
        <v>145.6</v>
      </c>
      <c r="AK35" s="85">
        <v>15</v>
      </c>
      <c r="AL35" s="14">
        <v>8.5</v>
      </c>
      <c r="AM35" s="14">
        <v>11</v>
      </c>
      <c r="AN35" s="15">
        <f>AK35+AM35</f>
        <v>26</v>
      </c>
      <c r="AO35" s="86" t="e">
        <f>#REF!</f>
        <v>#REF!</v>
      </c>
      <c r="AP35" s="87">
        <v>0</v>
      </c>
      <c r="AQ35" s="87">
        <v>10</v>
      </c>
      <c r="AR35" s="88">
        <f>100- ((AP35+AQ35)/(AC35*2))*100</f>
        <v>99.107142857142861</v>
      </c>
      <c r="AS35" s="89">
        <f>AU32</f>
        <v>458.88400000000001</v>
      </c>
      <c r="AT35" s="90">
        <f>AJ35+AK35+AL35+AM35</f>
        <v>180.1</v>
      </c>
      <c r="AU35" s="90">
        <f>AS35-AT35</f>
        <v>278.78399999999999</v>
      </c>
      <c r="AV35" s="5"/>
      <c r="AW35" s="11">
        <f>(AC35/W35)*100</f>
        <v>75.420875420875419</v>
      </c>
      <c r="AX35" s="14" t="s">
        <v>63</v>
      </c>
      <c r="AY35" s="15">
        <f>(AK35/(AJ35+AK35))*100</f>
        <v>9.339975093399751</v>
      </c>
      <c r="AZ35" s="14">
        <f>(AN35/AJ35)*100</f>
        <v>17.857142857142858</v>
      </c>
      <c r="BA35" s="74"/>
      <c r="BB35" s="75" t="s">
        <v>112</v>
      </c>
      <c r="BC35" s="14" t="s">
        <v>64</v>
      </c>
      <c r="BD35" s="14" t="s">
        <v>64</v>
      </c>
    </row>
    <row r="36" spans="2:56" ht="15.75">
      <c r="B36" s="91" t="s">
        <v>66</v>
      </c>
      <c r="C36" s="92"/>
      <c r="D36" s="92"/>
      <c r="E36" s="74"/>
      <c r="F36" s="77"/>
      <c r="G36" s="92"/>
      <c r="H36" s="92"/>
      <c r="I36" s="92"/>
      <c r="J36" s="92"/>
      <c r="K36" s="92"/>
      <c r="L36" s="74"/>
      <c r="M36" s="77"/>
      <c r="N36" s="92"/>
      <c r="O36" s="74"/>
      <c r="P36" s="93">
        <f>D35-M35-N35-K35</f>
        <v>6.25</v>
      </c>
      <c r="Q36" s="74"/>
      <c r="R36" s="77"/>
      <c r="S36" s="78"/>
      <c r="T36" s="78"/>
      <c r="U36" s="79"/>
      <c r="V36" s="80"/>
      <c r="W36" s="94">
        <f>(P35-K35)*V35</f>
        <v>562.5</v>
      </c>
      <c r="X36" s="95"/>
      <c r="Y36" s="96"/>
      <c r="Z36" s="97"/>
      <c r="AA36" s="97"/>
      <c r="AB36" s="97"/>
      <c r="AC36" s="83"/>
      <c r="AD36" s="99"/>
      <c r="AE36" s="96"/>
      <c r="AF36" s="97"/>
      <c r="AG36" s="97"/>
      <c r="AH36" s="97"/>
      <c r="AI36" s="10"/>
      <c r="AJ36" s="100"/>
      <c r="AK36" s="101"/>
      <c r="AL36" s="102"/>
      <c r="AM36" s="102"/>
      <c r="AN36" s="102"/>
      <c r="AO36" s="95"/>
      <c r="AP36" s="103"/>
      <c r="AQ36" s="103"/>
      <c r="AR36" s="104"/>
      <c r="AS36" s="105"/>
      <c r="AT36" s="101"/>
      <c r="AU36" s="101"/>
      <c r="AV36" s="10"/>
      <c r="AW36" s="106">
        <f>((AC35+AC36)/W36)*100</f>
        <v>99.555555555555557</v>
      </c>
      <c r="AX36" s="102"/>
      <c r="AY36" s="102"/>
      <c r="AZ36" s="102"/>
      <c r="BA36" s="95"/>
      <c r="BB36" s="77"/>
      <c r="BC36" s="92"/>
      <c r="BD36" s="92"/>
    </row>
    <row r="37" spans="2:56" ht="15.75" thickBot="1"/>
    <row r="38" spans="2:56">
      <c r="B38" s="11" t="s">
        <v>3</v>
      </c>
      <c r="C38" s="12" t="s">
        <v>4</v>
      </c>
      <c r="D38" s="13" t="s">
        <v>4</v>
      </c>
      <c r="E38" s="3"/>
      <c r="F38" s="268" t="s">
        <v>5</v>
      </c>
      <c r="G38" s="269"/>
      <c r="H38" s="269"/>
      <c r="I38" s="269"/>
      <c r="J38" s="269"/>
      <c r="K38" s="270"/>
      <c r="L38" s="14"/>
      <c r="M38" s="271" t="s">
        <v>6</v>
      </c>
      <c r="N38" s="272"/>
      <c r="O38" s="14"/>
      <c r="P38" s="15" t="s">
        <v>7</v>
      </c>
      <c r="Q38" s="3"/>
      <c r="R38" s="15" t="s">
        <v>8</v>
      </c>
      <c r="S38" s="268" t="s">
        <v>9</v>
      </c>
      <c r="T38" s="269"/>
      <c r="U38" s="270"/>
      <c r="V38" s="15" t="s">
        <v>10</v>
      </c>
      <c r="W38" s="16" t="s">
        <v>11</v>
      </c>
      <c r="X38" s="3" t="s">
        <v>12</v>
      </c>
      <c r="Y38" s="273" t="s">
        <v>13</v>
      </c>
      <c r="Z38" s="274"/>
      <c r="AA38" s="274"/>
      <c r="AB38" s="274"/>
      <c r="AC38" s="17" t="s">
        <v>11</v>
      </c>
      <c r="AD38" s="18"/>
      <c r="AE38" s="275" t="s">
        <v>14</v>
      </c>
      <c r="AF38" s="276"/>
      <c r="AG38" s="276"/>
      <c r="AH38" s="19" t="s">
        <v>15</v>
      </c>
      <c r="AI38" s="3"/>
      <c r="AJ38" s="20" t="s">
        <v>16</v>
      </c>
      <c r="AK38" s="21"/>
      <c r="AL38" s="22"/>
      <c r="AM38" s="23"/>
      <c r="AN38" s="15" t="s">
        <v>17</v>
      </c>
      <c r="AO38" s="3"/>
      <c r="AP38" s="250" t="s">
        <v>18</v>
      </c>
      <c r="AQ38" s="251"/>
      <c r="AR38" s="252"/>
      <c r="AS38" s="250" t="s">
        <v>19</v>
      </c>
      <c r="AT38" s="251"/>
      <c r="AU38" s="252"/>
      <c r="AV38" s="3"/>
      <c r="AW38" s="24" t="s">
        <v>20</v>
      </c>
      <c r="AX38" s="16" t="s">
        <v>20</v>
      </c>
      <c r="AY38" s="15" t="s">
        <v>21</v>
      </c>
      <c r="AZ38" s="15" t="s">
        <v>21</v>
      </c>
      <c r="BA38" s="3"/>
      <c r="BB38" s="14" t="s">
        <v>20</v>
      </c>
      <c r="BC38" s="14" t="s">
        <v>12</v>
      </c>
      <c r="BD38" s="25" t="s">
        <v>12</v>
      </c>
    </row>
    <row r="39" spans="2:56" ht="15.75" thickBot="1">
      <c r="B39" s="26" t="s">
        <v>12</v>
      </c>
      <c r="C39" s="27" t="s">
        <v>12</v>
      </c>
      <c r="D39" s="28" t="s">
        <v>7</v>
      </c>
      <c r="E39" s="5"/>
      <c r="F39" s="29" t="s">
        <v>22</v>
      </c>
      <c r="G39" s="29" t="s">
        <v>23</v>
      </c>
      <c r="H39" s="29" t="s">
        <v>24</v>
      </c>
      <c r="I39" s="29" t="s">
        <v>25</v>
      </c>
      <c r="J39" s="29" t="s">
        <v>26</v>
      </c>
      <c r="K39" s="29" t="s">
        <v>17</v>
      </c>
      <c r="L39" s="30"/>
      <c r="M39" s="31" t="s">
        <v>7</v>
      </c>
      <c r="N39" s="32" t="s">
        <v>27</v>
      </c>
      <c r="O39" s="33"/>
      <c r="P39" s="27" t="s">
        <v>28</v>
      </c>
      <c r="Q39" s="5"/>
      <c r="R39" s="27" t="s">
        <v>29</v>
      </c>
      <c r="S39" s="34" t="s">
        <v>30</v>
      </c>
      <c r="T39" s="27" t="s">
        <v>31</v>
      </c>
      <c r="U39" s="27" t="s">
        <v>32</v>
      </c>
      <c r="V39" s="27" t="s">
        <v>33</v>
      </c>
      <c r="W39" s="35" t="s">
        <v>34</v>
      </c>
      <c r="X39" s="5" t="s">
        <v>12</v>
      </c>
      <c r="Y39" s="253" t="s">
        <v>35</v>
      </c>
      <c r="Z39" s="254"/>
      <c r="AA39" s="254"/>
      <c r="AB39" s="255"/>
      <c r="AC39" s="36" t="s">
        <v>17</v>
      </c>
      <c r="AD39" s="37"/>
      <c r="AE39" s="256" t="s">
        <v>36</v>
      </c>
      <c r="AF39" s="257"/>
      <c r="AG39" s="257"/>
      <c r="AH39" s="38" t="s">
        <v>37</v>
      </c>
      <c r="AI39" s="5"/>
      <c r="AJ39" s="39" t="s">
        <v>38</v>
      </c>
      <c r="AK39" s="40" t="s">
        <v>39</v>
      </c>
      <c r="AL39" s="39" t="s">
        <v>40</v>
      </c>
      <c r="AM39" s="39" t="s">
        <v>41</v>
      </c>
      <c r="AN39" s="27" t="s">
        <v>42</v>
      </c>
      <c r="AO39" s="10"/>
      <c r="AP39" s="41"/>
      <c r="AQ39" s="42"/>
      <c r="AR39" s="34"/>
      <c r="AS39" s="41" t="s">
        <v>43</v>
      </c>
      <c r="AT39" s="43" t="s">
        <v>110</v>
      </c>
      <c r="AU39" s="34"/>
      <c r="AV39" s="5"/>
      <c r="AW39" s="44" t="s">
        <v>11</v>
      </c>
      <c r="AX39" s="35" t="s">
        <v>11</v>
      </c>
      <c r="AY39" s="27" t="s">
        <v>44</v>
      </c>
      <c r="AZ39" s="27" t="s">
        <v>45</v>
      </c>
      <c r="BA39" s="5"/>
      <c r="BB39" s="30" t="s">
        <v>11</v>
      </c>
      <c r="BC39" s="30" t="s">
        <v>44</v>
      </c>
      <c r="BD39" s="45" t="s">
        <v>45</v>
      </c>
    </row>
    <row r="40" spans="2:56" ht="15" customHeight="1" thickBot="1">
      <c r="B40" s="46"/>
      <c r="C40" s="47"/>
      <c r="D40" s="48" t="s">
        <v>12</v>
      </c>
      <c r="E40" s="7"/>
      <c r="F40" s="49"/>
      <c r="G40" s="49"/>
      <c r="H40" s="49"/>
      <c r="I40" s="49" t="s">
        <v>46</v>
      </c>
      <c r="J40" s="49"/>
      <c r="K40" s="49"/>
      <c r="L40" s="50"/>
      <c r="M40" s="51" t="s">
        <v>47</v>
      </c>
      <c r="N40" s="49" t="s">
        <v>48</v>
      </c>
      <c r="O40" s="50"/>
      <c r="P40" s="47" t="s">
        <v>12</v>
      </c>
      <c r="Q40" s="7"/>
      <c r="R40" s="47"/>
      <c r="S40" s="52"/>
      <c r="T40" s="47"/>
      <c r="U40" s="47"/>
      <c r="V40" s="47" t="s">
        <v>49</v>
      </c>
      <c r="W40" s="53" t="s">
        <v>50</v>
      </c>
      <c r="X40" s="7"/>
      <c r="Y40" s="54" t="s">
        <v>30</v>
      </c>
      <c r="Z40" s="54" t="s">
        <v>31</v>
      </c>
      <c r="AA40" s="55" t="s">
        <v>51</v>
      </c>
      <c r="AB40" s="56" t="s">
        <v>52</v>
      </c>
      <c r="AC40" s="57"/>
      <c r="AD40" s="7"/>
      <c r="AE40" s="58" t="s">
        <v>30</v>
      </c>
      <c r="AF40" s="59" t="s">
        <v>31</v>
      </c>
      <c r="AG40" s="60" t="s">
        <v>52</v>
      </c>
      <c r="AH40" s="61" t="s">
        <v>52</v>
      </c>
      <c r="AI40" s="62"/>
      <c r="AJ40" s="47" t="s">
        <v>53</v>
      </c>
      <c r="AK40" s="63" t="s">
        <v>53</v>
      </c>
      <c r="AL40" s="47" t="s">
        <v>53</v>
      </c>
      <c r="AM40" s="47" t="s">
        <v>53</v>
      </c>
      <c r="AN40" s="47" t="s">
        <v>53</v>
      </c>
      <c r="AO40" s="7"/>
      <c r="AP40" s="64" t="s">
        <v>54</v>
      </c>
      <c r="AQ40" s="65" t="s">
        <v>55</v>
      </c>
      <c r="AR40" s="66" t="s">
        <v>56</v>
      </c>
      <c r="AS40" s="67" t="s">
        <v>57</v>
      </c>
      <c r="AT40" s="65" t="s">
        <v>58</v>
      </c>
      <c r="AU40" s="66" t="s">
        <v>59</v>
      </c>
      <c r="AV40" s="7"/>
      <c r="AW40" s="68" t="s">
        <v>21</v>
      </c>
      <c r="AX40" s="53" t="s">
        <v>21</v>
      </c>
      <c r="AY40" s="47"/>
      <c r="AZ40" s="47"/>
      <c r="BA40" s="7"/>
      <c r="BB40" s="69">
        <v>1</v>
      </c>
      <c r="BC40" s="70">
        <v>0</v>
      </c>
      <c r="BD40" s="71" t="s">
        <v>60</v>
      </c>
    </row>
    <row r="41" spans="2:56" ht="16.5" thickBot="1">
      <c r="B41" s="72">
        <v>41591</v>
      </c>
      <c r="C41" s="73" t="s">
        <v>61</v>
      </c>
      <c r="D41" s="14">
        <v>2.5</v>
      </c>
      <c r="E41" s="74"/>
      <c r="F41" s="75">
        <v>0</v>
      </c>
      <c r="G41" s="14">
        <v>0</v>
      </c>
      <c r="H41" s="14">
        <v>0</v>
      </c>
      <c r="I41" s="14">
        <v>0</v>
      </c>
      <c r="J41" s="14">
        <v>0</v>
      </c>
      <c r="K41" s="14">
        <f>SUM(F41:J41)</f>
        <v>0</v>
      </c>
      <c r="L41" s="74"/>
      <c r="M41" s="75">
        <v>0</v>
      </c>
      <c r="N41" s="14">
        <v>0</v>
      </c>
      <c r="O41" s="74"/>
      <c r="P41" s="76">
        <f>D41-(M41+N41)</f>
        <v>2.5</v>
      </c>
      <c r="Q41" s="74"/>
      <c r="R41" s="77" t="s">
        <v>103</v>
      </c>
      <c r="S41" s="78">
        <v>0.215</v>
      </c>
      <c r="T41" s="78">
        <v>0.215</v>
      </c>
      <c r="U41" s="79">
        <f>S41+T41</f>
        <v>0.43</v>
      </c>
      <c r="V41" s="80">
        <v>110</v>
      </c>
      <c r="W41" s="15">
        <f>P41*V41</f>
        <v>275</v>
      </c>
      <c r="X41" s="74"/>
      <c r="Y41" s="81">
        <v>270</v>
      </c>
      <c r="Z41" s="82">
        <v>270</v>
      </c>
      <c r="AA41" s="82">
        <v>0</v>
      </c>
      <c r="AB41" s="82">
        <v>0</v>
      </c>
      <c r="AC41" s="83">
        <v>270</v>
      </c>
      <c r="AD41" s="84"/>
      <c r="AE41" s="81">
        <v>3</v>
      </c>
      <c r="AF41" s="82">
        <v>3</v>
      </c>
      <c r="AG41" s="82">
        <v>0</v>
      </c>
      <c r="AH41" s="82">
        <v>3</v>
      </c>
      <c r="AI41" s="5"/>
      <c r="AJ41" s="11">
        <f>AC41*U41</f>
        <v>116.1</v>
      </c>
      <c r="AK41" s="85">
        <v>2</v>
      </c>
      <c r="AL41" s="14">
        <v>4</v>
      </c>
      <c r="AM41" s="14">
        <v>8</v>
      </c>
      <c r="AN41" s="15">
        <f>AK41+AM41</f>
        <v>10</v>
      </c>
      <c r="AO41" s="86" t="e">
        <f>#REF!</f>
        <v>#REF!</v>
      </c>
      <c r="AP41" s="87">
        <v>0</v>
      </c>
      <c r="AQ41" s="87">
        <v>10</v>
      </c>
      <c r="AR41" s="88">
        <f>100- ((AP41+AQ41)/(AC41*2))*100</f>
        <v>98.148148148148152</v>
      </c>
      <c r="AS41" s="89">
        <v>680</v>
      </c>
      <c r="AT41" s="90">
        <f>AJ41+AK41+AL41+AM41</f>
        <v>130.1</v>
      </c>
      <c r="AU41" s="90">
        <f>AS41-AT41</f>
        <v>549.9</v>
      </c>
      <c r="AV41" s="5"/>
      <c r="AW41" s="11">
        <f>(AC41/W41)*100</f>
        <v>98.181818181818187</v>
      </c>
      <c r="AX41" s="14" t="s">
        <v>63</v>
      </c>
      <c r="AY41" s="15">
        <f>(AK41/(AJ41+AK41))*100</f>
        <v>1.6934801016088061</v>
      </c>
      <c r="AZ41" s="14">
        <f>(AN41/AJ41)*100</f>
        <v>8.6132644272179171</v>
      </c>
      <c r="BA41" s="74"/>
      <c r="BB41" s="75" t="s">
        <v>64</v>
      </c>
      <c r="BC41" s="14" t="s">
        <v>64</v>
      </c>
      <c r="BD41" s="14" t="s">
        <v>64</v>
      </c>
    </row>
    <row r="42" spans="2:56" ht="15.75">
      <c r="B42" s="91" t="s">
        <v>66</v>
      </c>
      <c r="C42" s="92"/>
      <c r="D42" s="92"/>
      <c r="E42" s="74"/>
      <c r="F42" s="77"/>
      <c r="G42" s="92"/>
      <c r="H42" s="92"/>
      <c r="I42" s="92"/>
      <c r="J42" s="92"/>
      <c r="K42" s="92"/>
      <c r="L42" s="74"/>
      <c r="M42" s="77"/>
      <c r="N42" s="92"/>
      <c r="O42" s="74"/>
      <c r="P42" s="93">
        <f>D41-M41-N41-K41</f>
        <v>2.5</v>
      </c>
      <c r="Q42" s="74"/>
      <c r="R42" s="77"/>
      <c r="S42" s="78"/>
      <c r="T42" s="78"/>
      <c r="U42" s="79"/>
      <c r="V42" s="80"/>
      <c r="W42" s="94">
        <f>(P41-K41)*V41</f>
        <v>275</v>
      </c>
      <c r="X42" s="95"/>
      <c r="Y42" s="96"/>
      <c r="Z42" s="97"/>
      <c r="AA42" s="97"/>
      <c r="AB42" s="97"/>
      <c r="AC42" s="98"/>
      <c r="AD42" s="99"/>
      <c r="AE42" s="96"/>
      <c r="AF42" s="97"/>
      <c r="AG42" s="97"/>
      <c r="AH42" s="97"/>
      <c r="AI42" s="10"/>
      <c r="AJ42" s="100"/>
      <c r="AK42" s="101"/>
      <c r="AL42" s="102"/>
      <c r="AM42" s="102"/>
      <c r="AN42" s="102"/>
      <c r="AO42" s="95"/>
      <c r="AP42" s="103"/>
      <c r="AQ42" s="103"/>
      <c r="AR42" s="104"/>
      <c r="AS42" s="105"/>
      <c r="AT42" s="101"/>
      <c r="AU42" s="101"/>
      <c r="AV42" s="10"/>
      <c r="AW42" s="106">
        <f>((AC41+AC42)/W42)*100</f>
        <v>98.181818181818187</v>
      </c>
      <c r="AX42" s="102"/>
      <c r="AY42" s="102"/>
      <c r="AZ42" s="102"/>
      <c r="BA42" s="95"/>
      <c r="BB42" s="77"/>
      <c r="BC42" s="92"/>
      <c r="BD42" s="92"/>
    </row>
    <row r="43" spans="2:56" ht="15.75" thickBot="1"/>
    <row r="44" spans="2:56" ht="16.5" thickBot="1">
      <c r="B44" s="72">
        <v>41592</v>
      </c>
      <c r="C44" s="73" t="s">
        <v>61</v>
      </c>
      <c r="D44" s="14">
        <v>10</v>
      </c>
      <c r="E44" s="74"/>
      <c r="F44" s="75">
        <v>2.5</v>
      </c>
      <c r="G44" s="14">
        <v>0</v>
      </c>
      <c r="H44" s="14">
        <v>0</v>
      </c>
      <c r="I44" s="14">
        <v>0</v>
      </c>
      <c r="J44" s="14">
        <v>0</v>
      </c>
      <c r="K44" s="14">
        <f>SUM(F44:J44)</f>
        <v>2.5</v>
      </c>
      <c r="L44" s="74"/>
      <c r="M44" s="75">
        <v>0</v>
      </c>
      <c r="N44" s="14">
        <v>0</v>
      </c>
      <c r="O44" s="74"/>
      <c r="P44" s="76">
        <f>D44-(M44+N44)</f>
        <v>10</v>
      </c>
      <c r="Q44" s="74"/>
      <c r="R44" s="77" t="s">
        <v>103</v>
      </c>
      <c r="S44" s="78">
        <v>0.215</v>
      </c>
      <c r="T44" s="78">
        <v>0.215</v>
      </c>
      <c r="U44" s="79">
        <f>S44+T44</f>
        <v>0.43</v>
      </c>
      <c r="V44" s="80">
        <v>110</v>
      </c>
      <c r="W44" s="15">
        <f>P44*V44</f>
        <v>1100</v>
      </c>
      <c r="X44" s="74"/>
      <c r="Y44" s="81">
        <v>810</v>
      </c>
      <c r="Z44" s="82">
        <v>810</v>
      </c>
      <c r="AA44" s="82">
        <v>0</v>
      </c>
      <c r="AB44" s="82">
        <v>0</v>
      </c>
      <c r="AC44" s="83">
        <v>810</v>
      </c>
      <c r="AD44" s="84"/>
      <c r="AE44" s="81">
        <v>10</v>
      </c>
      <c r="AF44" s="82">
        <v>10</v>
      </c>
      <c r="AG44" s="82">
        <v>0</v>
      </c>
      <c r="AH44" s="82">
        <v>10</v>
      </c>
      <c r="AI44" s="5"/>
      <c r="AJ44" s="11">
        <f>AC44*U44</f>
        <v>348.3</v>
      </c>
      <c r="AK44" s="85">
        <v>12</v>
      </c>
      <c r="AL44" s="14">
        <v>11</v>
      </c>
      <c r="AM44" s="14">
        <v>1</v>
      </c>
      <c r="AN44" s="15">
        <f>AK44+AM44</f>
        <v>13</v>
      </c>
      <c r="AO44" s="86" t="e">
        <f>#REF!</f>
        <v>#REF!</v>
      </c>
      <c r="AP44" s="87">
        <v>0</v>
      </c>
      <c r="AQ44" s="87">
        <v>10</v>
      </c>
      <c r="AR44" s="88">
        <f>100- ((AP44+AQ44)/(AC44*2))*100</f>
        <v>99.382716049382722</v>
      </c>
      <c r="AS44" s="89">
        <f>AU41</f>
        <v>549.9</v>
      </c>
      <c r="AT44" s="90">
        <f>AJ44+AK44+AL44+AM44</f>
        <v>372.3</v>
      </c>
      <c r="AU44" s="90">
        <f>AS44-AT44</f>
        <v>177.59999999999997</v>
      </c>
      <c r="AV44" s="5"/>
      <c r="AW44" s="11">
        <f>(AC44/W44)*100</f>
        <v>73.636363636363626</v>
      </c>
      <c r="AX44" s="14" t="s">
        <v>63</v>
      </c>
      <c r="AY44" s="15">
        <f>(AK44/(AJ44+AK44))*100</f>
        <v>3.330557868442964</v>
      </c>
      <c r="AZ44" s="14">
        <f>(AN44/AJ44)*100</f>
        <v>3.7324145851277635</v>
      </c>
      <c r="BA44" s="74"/>
      <c r="BB44" s="75" t="s">
        <v>64</v>
      </c>
      <c r="BC44" s="14" t="s">
        <v>64</v>
      </c>
      <c r="BD44" s="14" t="s">
        <v>64</v>
      </c>
    </row>
    <row r="45" spans="2:56" ht="15.75">
      <c r="B45" s="91" t="s">
        <v>66</v>
      </c>
      <c r="C45" s="92"/>
      <c r="D45" s="92"/>
      <c r="E45" s="74"/>
      <c r="F45" s="77"/>
      <c r="G45" s="92"/>
      <c r="H45" s="92"/>
      <c r="I45" s="92"/>
      <c r="J45" s="92"/>
      <c r="K45" s="92"/>
      <c r="L45" s="74"/>
      <c r="M45" s="77"/>
      <c r="N45" s="92"/>
      <c r="O45" s="74"/>
      <c r="P45" s="93">
        <f>D44-M44-N44-K44</f>
        <v>7.5</v>
      </c>
      <c r="Q45" s="74"/>
      <c r="R45" s="77"/>
      <c r="S45" s="78"/>
      <c r="T45" s="78"/>
      <c r="U45" s="79"/>
      <c r="V45" s="80"/>
      <c r="W45" s="94">
        <f>(P44-K44)*V44</f>
        <v>825</v>
      </c>
      <c r="X45" s="95"/>
      <c r="Y45" s="96"/>
      <c r="Z45" s="97"/>
      <c r="AA45" s="97"/>
      <c r="AB45" s="97"/>
      <c r="AC45" s="98"/>
      <c r="AD45" s="99"/>
      <c r="AE45" s="96"/>
      <c r="AF45" s="97"/>
      <c r="AG45" s="97"/>
      <c r="AH45" s="97"/>
      <c r="AI45" s="10"/>
      <c r="AJ45" s="100"/>
      <c r="AK45" s="101"/>
      <c r="AL45" s="102"/>
      <c r="AM45" s="102"/>
      <c r="AN45" s="102"/>
      <c r="AO45" s="95"/>
      <c r="AP45" s="103"/>
      <c r="AQ45" s="103"/>
      <c r="AR45" s="104"/>
      <c r="AS45" s="105"/>
      <c r="AT45" s="101"/>
      <c r="AU45" s="101"/>
      <c r="AV45" s="10"/>
      <c r="AW45" s="106">
        <f>((AC44+AC45)/W45)*100</f>
        <v>98.181818181818187</v>
      </c>
      <c r="AX45" s="102"/>
      <c r="AY45" s="102"/>
      <c r="AZ45" s="102"/>
      <c r="BA45" s="95"/>
      <c r="BB45" s="77"/>
      <c r="BC45" s="92"/>
      <c r="BD45" s="92"/>
    </row>
    <row r="46" spans="2:56" ht="15.75" thickBot="1"/>
    <row r="47" spans="2:56" ht="16.5" thickBot="1">
      <c r="B47" s="72">
        <v>41593</v>
      </c>
      <c r="C47" s="73" t="s">
        <v>61</v>
      </c>
      <c r="D47" s="14">
        <v>8</v>
      </c>
      <c r="E47" s="74"/>
      <c r="F47" s="75">
        <v>0</v>
      </c>
      <c r="G47" s="14">
        <v>0</v>
      </c>
      <c r="H47" s="14">
        <v>0</v>
      </c>
      <c r="I47" s="14">
        <v>0</v>
      </c>
      <c r="J47" s="14">
        <v>0</v>
      </c>
      <c r="K47" s="14">
        <f>SUM(F47:J47)</f>
        <v>0</v>
      </c>
      <c r="L47" s="74"/>
      <c r="M47" s="75">
        <v>0</v>
      </c>
      <c r="N47" s="14">
        <v>2.5</v>
      </c>
      <c r="O47" s="74"/>
      <c r="P47" s="76">
        <f>D47-(M47+N47)</f>
        <v>5.5</v>
      </c>
      <c r="Q47" s="74"/>
      <c r="R47" s="77" t="s">
        <v>103</v>
      </c>
      <c r="S47" s="78">
        <v>0.215</v>
      </c>
      <c r="T47" s="78">
        <v>0.215</v>
      </c>
      <c r="U47" s="79">
        <f>S47+T47</f>
        <v>0.43</v>
      </c>
      <c r="V47" s="80">
        <v>110</v>
      </c>
      <c r="W47" s="15">
        <f>P47*V47</f>
        <v>605</v>
      </c>
      <c r="X47" s="74"/>
      <c r="Y47" s="81">
        <v>256</v>
      </c>
      <c r="Z47" s="82">
        <v>256</v>
      </c>
      <c r="AA47" s="82">
        <v>0</v>
      </c>
      <c r="AB47" s="82">
        <v>0</v>
      </c>
      <c r="AC47" s="83">
        <v>256</v>
      </c>
      <c r="AD47" s="84"/>
      <c r="AE47" s="81">
        <v>33</v>
      </c>
      <c r="AF47" s="82">
        <v>30</v>
      </c>
      <c r="AG47" s="82">
        <v>0</v>
      </c>
      <c r="AH47" s="82">
        <v>32</v>
      </c>
      <c r="AI47" s="5"/>
      <c r="AJ47" s="11">
        <f>AC47*U47</f>
        <v>110.08</v>
      </c>
      <c r="AK47" s="85">
        <v>10</v>
      </c>
      <c r="AL47" s="14">
        <v>8.5</v>
      </c>
      <c r="AM47" s="14">
        <v>6</v>
      </c>
      <c r="AN47" s="15">
        <f>AK47+AM47</f>
        <v>16</v>
      </c>
      <c r="AO47" s="86" t="e">
        <f>#REF!</f>
        <v>#REF!</v>
      </c>
      <c r="AP47" s="87">
        <v>0</v>
      </c>
      <c r="AQ47" s="87">
        <v>10</v>
      </c>
      <c r="AR47" s="88">
        <f>100- ((AP47+AQ47)/(AC47*2))*100</f>
        <v>98.046875</v>
      </c>
      <c r="AS47" s="89">
        <f>AU44</f>
        <v>177.59999999999997</v>
      </c>
      <c r="AT47" s="90">
        <f>AJ47+AK47+AL47+AM47</f>
        <v>134.57999999999998</v>
      </c>
      <c r="AU47" s="90">
        <f>AS47-AT47</f>
        <v>43.019999999999982</v>
      </c>
      <c r="AV47" s="5"/>
      <c r="AW47" s="11">
        <f>(AC47/W47)*100</f>
        <v>42.314049586776861</v>
      </c>
      <c r="AX47" s="14" t="s">
        <v>63</v>
      </c>
      <c r="AY47" s="15">
        <f>(AK47/(AJ47+AK47))*100</f>
        <v>8.327781479013991</v>
      </c>
      <c r="AZ47" s="14">
        <f>(AN47/AJ47)*100</f>
        <v>14.534883720930234</v>
      </c>
      <c r="BA47" s="74"/>
      <c r="BB47" s="75" t="s">
        <v>64</v>
      </c>
      <c r="BC47" s="14" t="s">
        <v>64</v>
      </c>
      <c r="BD47" s="14" t="s">
        <v>64</v>
      </c>
    </row>
    <row r="48" spans="2:56" ht="15.75">
      <c r="B48" s="91" t="s">
        <v>66</v>
      </c>
      <c r="C48" s="92"/>
      <c r="D48" s="92"/>
      <c r="E48" s="74"/>
      <c r="F48" s="77"/>
      <c r="G48" s="92"/>
      <c r="H48" s="92"/>
      <c r="I48" s="92"/>
      <c r="J48" s="92"/>
      <c r="K48" s="92"/>
      <c r="L48" s="74"/>
      <c r="M48" s="77"/>
      <c r="N48" s="92"/>
      <c r="O48" s="74"/>
      <c r="P48" s="93">
        <f>D47-M47-N47-K47</f>
        <v>5.5</v>
      </c>
      <c r="Q48" s="74"/>
      <c r="R48" s="77" t="s">
        <v>82</v>
      </c>
      <c r="S48" s="78">
        <v>0.13</v>
      </c>
      <c r="T48" s="78">
        <v>0.13</v>
      </c>
      <c r="U48" s="79">
        <f>S48+T48</f>
        <v>0.26</v>
      </c>
      <c r="V48" s="80">
        <v>90</v>
      </c>
      <c r="W48" s="94">
        <f>(P47-K47)*V47</f>
        <v>605</v>
      </c>
      <c r="X48" s="95"/>
      <c r="Y48" s="96">
        <v>286</v>
      </c>
      <c r="Z48" s="97">
        <v>286</v>
      </c>
      <c r="AA48" s="97">
        <v>0</v>
      </c>
      <c r="AB48" s="97">
        <v>0</v>
      </c>
      <c r="AC48" s="98">
        <v>286</v>
      </c>
      <c r="AD48" s="99"/>
      <c r="AE48" s="96"/>
      <c r="AF48" s="97"/>
      <c r="AG48" s="97"/>
      <c r="AH48" s="97"/>
      <c r="AI48" s="10"/>
      <c r="AJ48" s="100"/>
      <c r="AK48" s="101"/>
      <c r="AL48" s="102"/>
      <c r="AM48" s="102"/>
      <c r="AN48" s="102"/>
      <c r="AO48" s="95"/>
      <c r="AP48" s="103"/>
      <c r="AQ48" s="103"/>
      <c r="AR48" s="104"/>
      <c r="AS48" s="105"/>
      <c r="AT48" s="101"/>
      <c r="AU48" s="101"/>
      <c r="AV48" s="10"/>
      <c r="AW48" s="106">
        <f>((AC47+AC48)/W48)*100</f>
        <v>89.586776859504141</v>
      </c>
      <c r="AX48" s="102"/>
      <c r="AY48" s="102"/>
      <c r="AZ48" s="102"/>
      <c r="BA48" s="95"/>
      <c r="BB48" s="77"/>
      <c r="BC48" s="92"/>
      <c r="BD48" s="92"/>
    </row>
    <row r="49" spans="2:56" ht="15.75" thickBot="1"/>
    <row r="50" spans="2:56">
      <c r="B50" s="11" t="s">
        <v>3</v>
      </c>
      <c r="C50" s="12" t="s">
        <v>4</v>
      </c>
      <c r="D50" s="13" t="s">
        <v>4</v>
      </c>
      <c r="E50" s="3"/>
      <c r="F50" s="268" t="s">
        <v>5</v>
      </c>
      <c r="G50" s="269"/>
      <c r="H50" s="269"/>
      <c r="I50" s="269"/>
      <c r="J50" s="269"/>
      <c r="K50" s="270"/>
      <c r="L50" s="14"/>
      <c r="M50" s="271" t="s">
        <v>6</v>
      </c>
      <c r="N50" s="272"/>
      <c r="O50" s="14"/>
      <c r="P50" s="15" t="s">
        <v>7</v>
      </c>
      <c r="Q50" s="3"/>
      <c r="R50" s="15" t="s">
        <v>8</v>
      </c>
      <c r="S50" s="268" t="s">
        <v>9</v>
      </c>
      <c r="T50" s="269"/>
      <c r="U50" s="270"/>
      <c r="V50" s="15" t="s">
        <v>10</v>
      </c>
      <c r="W50" s="16" t="s">
        <v>11</v>
      </c>
      <c r="X50" s="3" t="s">
        <v>12</v>
      </c>
      <c r="Y50" s="273" t="s">
        <v>13</v>
      </c>
      <c r="Z50" s="274"/>
      <c r="AA50" s="274"/>
      <c r="AB50" s="274"/>
      <c r="AC50" s="17" t="s">
        <v>11</v>
      </c>
      <c r="AD50" s="18"/>
      <c r="AE50" s="275" t="s">
        <v>14</v>
      </c>
      <c r="AF50" s="276"/>
      <c r="AG50" s="276"/>
      <c r="AH50" s="19" t="s">
        <v>15</v>
      </c>
      <c r="AI50" s="3"/>
      <c r="AJ50" s="20" t="s">
        <v>16</v>
      </c>
      <c r="AK50" s="21"/>
      <c r="AL50" s="22"/>
      <c r="AM50" s="23"/>
      <c r="AN50" s="15" t="s">
        <v>17</v>
      </c>
      <c r="AO50" s="3"/>
      <c r="AP50" s="250" t="s">
        <v>18</v>
      </c>
      <c r="AQ50" s="251"/>
      <c r="AR50" s="252"/>
      <c r="AS50" s="250" t="s">
        <v>19</v>
      </c>
      <c r="AT50" s="251"/>
      <c r="AU50" s="252"/>
      <c r="AV50" s="3"/>
      <c r="AW50" s="24" t="s">
        <v>20</v>
      </c>
      <c r="AX50" s="16" t="s">
        <v>20</v>
      </c>
      <c r="AY50" s="15" t="s">
        <v>21</v>
      </c>
      <c r="AZ50" s="15" t="s">
        <v>21</v>
      </c>
      <c r="BA50" s="3"/>
      <c r="BB50" s="14" t="s">
        <v>20</v>
      </c>
      <c r="BC50" s="14" t="s">
        <v>12</v>
      </c>
      <c r="BD50" s="25" t="s">
        <v>12</v>
      </c>
    </row>
    <row r="51" spans="2:56" ht="15.75" thickBot="1">
      <c r="B51" s="26" t="s">
        <v>12</v>
      </c>
      <c r="C51" s="27" t="s">
        <v>12</v>
      </c>
      <c r="D51" s="28" t="s">
        <v>7</v>
      </c>
      <c r="E51" s="5"/>
      <c r="F51" s="29" t="s">
        <v>22</v>
      </c>
      <c r="G51" s="29" t="s">
        <v>23</v>
      </c>
      <c r="H51" s="29" t="s">
        <v>24</v>
      </c>
      <c r="I51" s="29" t="s">
        <v>25</v>
      </c>
      <c r="J51" s="29" t="s">
        <v>26</v>
      </c>
      <c r="K51" s="29" t="s">
        <v>17</v>
      </c>
      <c r="L51" s="30"/>
      <c r="M51" s="31" t="s">
        <v>7</v>
      </c>
      <c r="N51" s="32" t="s">
        <v>27</v>
      </c>
      <c r="O51" s="33"/>
      <c r="P51" s="27" t="s">
        <v>28</v>
      </c>
      <c r="Q51" s="5"/>
      <c r="R51" s="27" t="s">
        <v>29</v>
      </c>
      <c r="S51" s="34" t="s">
        <v>30</v>
      </c>
      <c r="T51" s="27" t="s">
        <v>31</v>
      </c>
      <c r="U51" s="27" t="s">
        <v>32</v>
      </c>
      <c r="V51" s="27" t="s">
        <v>33</v>
      </c>
      <c r="W51" s="35" t="s">
        <v>34</v>
      </c>
      <c r="X51" s="5" t="s">
        <v>12</v>
      </c>
      <c r="Y51" s="253" t="s">
        <v>35</v>
      </c>
      <c r="Z51" s="254"/>
      <c r="AA51" s="254"/>
      <c r="AB51" s="255"/>
      <c r="AC51" s="36" t="s">
        <v>17</v>
      </c>
      <c r="AD51" s="37"/>
      <c r="AE51" s="256" t="s">
        <v>36</v>
      </c>
      <c r="AF51" s="257"/>
      <c r="AG51" s="257"/>
      <c r="AH51" s="38" t="s">
        <v>37</v>
      </c>
      <c r="AI51" s="5"/>
      <c r="AJ51" s="39" t="s">
        <v>38</v>
      </c>
      <c r="AK51" s="40" t="s">
        <v>39</v>
      </c>
      <c r="AL51" s="39" t="s">
        <v>40</v>
      </c>
      <c r="AM51" s="39" t="s">
        <v>41</v>
      </c>
      <c r="AN51" s="27" t="s">
        <v>42</v>
      </c>
      <c r="AO51" s="10"/>
      <c r="AP51" s="41"/>
      <c r="AQ51" s="42"/>
      <c r="AR51" s="34"/>
      <c r="AS51" s="41" t="s">
        <v>43</v>
      </c>
      <c r="AT51" s="43" t="s">
        <v>114</v>
      </c>
      <c r="AU51" s="34"/>
      <c r="AV51" s="5"/>
      <c r="AW51" s="44" t="s">
        <v>11</v>
      </c>
      <c r="AX51" s="35" t="s">
        <v>11</v>
      </c>
      <c r="AY51" s="27" t="s">
        <v>44</v>
      </c>
      <c r="AZ51" s="27" t="s">
        <v>45</v>
      </c>
      <c r="BA51" s="5"/>
      <c r="BB51" s="30" t="s">
        <v>11</v>
      </c>
      <c r="BC51" s="30" t="s">
        <v>44</v>
      </c>
      <c r="BD51" s="45" t="s">
        <v>45</v>
      </c>
    </row>
    <row r="52" spans="2:56" ht="15" customHeight="1" thickBot="1">
      <c r="B52" s="46"/>
      <c r="C52" s="47"/>
      <c r="D52" s="48" t="s">
        <v>12</v>
      </c>
      <c r="E52" s="7"/>
      <c r="F52" s="49"/>
      <c r="G52" s="49"/>
      <c r="H52" s="49"/>
      <c r="I52" s="49" t="s">
        <v>46</v>
      </c>
      <c r="J52" s="49"/>
      <c r="K52" s="49"/>
      <c r="L52" s="50"/>
      <c r="M52" s="51" t="s">
        <v>47</v>
      </c>
      <c r="N52" s="49" t="s">
        <v>48</v>
      </c>
      <c r="O52" s="50"/>
      <c r="P52" s="47" t="s">
        <v>12</v>
      </c>
      <c r="Q52" s="7"/>
      <c r="R52" s="47"/>
      <c r="S52" s="52"/>
      <c r="T52" s="47"/>
      <c r="U52" s="47"/>
      <c r="V52" s="47" t="s">
        <v>49</v>
      </c>
      <c r="W52" s="53" t="s">
        <v>50</v>
      </c>
      <c r="X52" s="7"/>
      <c r="Y52" s="54" t="s">
        <v>30</v>
      </c>
      <c r="Z52" s="54" t="s">
        <v>31</v>
      </c>
      <c r="AA52" s="55" t="s">
        <v>51</v>
      </c>
      <c r="AB52" s="56" t="s">
        <v>52</v>
      </c>
      <c r="AC52" s="57"/>
      <c r="AD52" s="7"/>
      <c r="AE52" s="58" t="s">
        <v>30</v>
      </c>
      <c r="AF52" s="59" t="s">
        <v>31</v>
      </c>
      <c r="AG52" s="60" t="s">
        <v>52</v>
      </c>
      <c r="AH52" s="61" t="s">
        <v>52</v>
      </c>
      <c r="AI52" s="62"/>
      <c r="AJ52" s="47" t="s">
        <v>53</v>
      </c>
      <c r="AK52" s="63" t="s">
        <v>53</v>
      </c>
      <c r="AL52" s="47" t="s">
        <v>53</v>
      </c>
      <c r="AM52" s="47" t="s">
        <v>53</v>
      </c>
      <c r="AN52" s="47" t="s">
        <v>53</v>
      </c>
      <c r="AO52" s="7"/>
      <c r="AP52" s="64" t="s">
        <v>54</v>
      </c>
      <c r="AQ52" s="65" t="s">
        <v>55</v>
      </c>
      <c r="AR52" s="66" t="s">
        <v>56</v>
      </c>
      <c r="AS52" s="67" t="s">
        <v>57</v>
      </c>
      <c r="AT52" s="65" t="s">
        <v>58</v>
      </c>
      <c r="AU52" s="66" t="s">
        <v>59</v>
      </c>
      <c r="AV52" s="7"/>
      <c r="AW52" s="68" t="s">
        <v>21</v>
      </c>
      <c r="AX52" s="53" t="s">
        <v>21</v>
      </c>
      <c r="AY52" s="47"/>
      <c r="AZ52" s="47"/>
      <c r="BA52" s="7"/>
      <c r="BB52" s="69">
        <v>1</v>
      </c>
      <c r="BC52" s="70">
        <v>0</v>
      </c>
      <c r="BD52" s="71" t="s">
        <v>60</v>
      </c>
    </row>
    <row r="53" spans="2:56" ht="16.5" thickBot="1">
      <c r="B53" s="72">
        <v>41597</v>
      </c>
      <c r="C53" s="73" t="s">
        <v>61</v>
      </c>
      <c r="D53" s="14">
        <v>10</v>
      </c>
      <c r="E53" s="74"/>
      <c r="F53" s="75">
        <v>0</v>
      </c>
      <c r="G53" s="14">
        <v>0</v>
      </c>
      <c r="H53" s="14">
        <v>0</v>
      </c>
      <c r="I53" s="14">
        <v>0</v>
      </c>
      <c r="J53" s="14">
        <v>0</v>
      </c>
      <c r="K53" s="14">
        <f>SUM(F53:J53)</f>
        <v>0</v>
      </c>
      <c r="L53" s="74"/>
      <c r="M53" s="75">
        <v>0</v>
      </c>
      <c r="N53" s="14">
        <v>0</v>
      </c>
      <c r="O53" s="74"/>
      <c r="P53" s="76">
        <f>D53-(M53+N53)</f>
        <v>10</v>
      </c>
      <c r="Q53" s="74"/>
      <c r="R53" s="77" t="s">
        <v>115</v>
      </c>
      <c r="S53" s="78">
        <v>0.13</v>
      </c>
      <c r="T53" s="78">
        <v>0.13</v>
      </c>
      <c r="U53" s="79">
        <f>S53+T53</f>
        <v>0.26</v>
      </c>
      <c r="V53" s="80">
        <v>95</v>
      </c>
      <c r="W53" s="15">
        <f>P53*V53</f>
        <v>950</v>
      </c>
      <c r="X53" s="74"/>
      <c r="Y53" s="81">
        <v>960</v>
      </c>
      <c r="Z53" s="82">
        <v>960</v>
      </c>
      <c r="AA53" s="82">
        <v>0</v>
      </c>
      <c r="AB53" s="82">
        <v>0</v>
      </c>
      <c r="AC53" s="83">
        <v>960</v>
      </c>
      <c r="AD53" s="84"/>
      <c r="AE53" s="81">
        <v>15</v>
      </c>
      <c r="AF53" s="82">
        <v>15</v>
      </c>
      <c r="AG53" s="82">
        <v>0</v>
      </c>
      <c r="AH53" s="82">
        <v>15</v>
      </c>
      <c r="AI53" s="5"/>
      <c r="AJ53" s="11">
        <f>AC53*U53</f>
        <v>249.60000000000002</v>
      </c>
      <c r="AK53" s="85">
        <v>4</v>
      </c>
      <c r="AL53" s="14">
        <v>4</v>
      </c>
      <c r="AM53" s="14">
        <v>0</v>
      </c>
      <c r="AN53" s="15">
        <f>AK53+AM53</f>
        <v>4</v>
      </c>
      <c r="AO53" s="86" t="e">
        <f>#REF!</f>
        <v>#REF!</v>
      </c>
      <c r="AP53" s="87">
        <v>0</v>
      </c>
      <c r="AQ53" s="87">
        <v>10</v>
      </c>
      <c r="AR53" s="88">
        <f>100- ((AP53+AQ53)/(AC53*2))*100</f>
        <v>99.479166666666671</v>
      </c>
      <c r="AS53" s="89">
        <v>680</v>
      </c>
      <c r="AT53" s="90">
        <f>AJ53+AK53+AL53+AM53</f>
        <v>257.60000000000002</v>
      </c>
      <c r="AU53" s="90">
        <f>AS53-AT53</f>
        <v>422.4</v>
      </c>
      <c r="AV53" s="5"/>
      <c r="AW53" s="11">
        <f>(AC53/W53)*100</f>
        <v>101.05263157894737</v>
      </c>
      <c r="AX53" s="14" t="s">
        <v>63</v>
      </c>
      <c r="AY53" s="15">
        <f>(AK53/(AJ53+AK53))*100</f>
        <v>1.5772870662460567</v>
      </c>
      <c r="AZ53" s="14">
        <f>(AN53/AJ53)*100</f>
        <v>1.6025641025641024</v>
      </c>
      <c r="BA53" s="74"/>
      <c r="BB53" s="75" t="s">
        <v>64</v>
      </c>
      <c r="BC53" s="14" t="s">
        <v>64</v>
      </c>
      <c r="BD53" s="14" t="s">
        <v>64</v>
      </c>
    </row>
    <row r="54" spans="2:56" ht="15.75">
      <c r="B54" s="91" t="s">
        <v>65</v>
      </c>
      <c r="C54" s="92"/>
      <c r="D54" s="92"/>
      <c r="E54" s="74"/>
      <c r="F54" s="77"/>
      <c r="G54" s="92"/>
      <c r="H54" s="92"/>
      <c r="I54" s="92"/>
      <c r="J54" s="92"/>
      <c r="K54" s="92"/>
      <c r="L54" s="74"/>
      <c r="M54" s="77"/>
      <c r="N54" s="92"/>
      <c r="O54" s="74"/>
      <c r="P54" s="93">
        <f>D53-M53-N53-K53</f>
        <v>10</v>
      </c>
      <c r="Q54" s="74"/>
      <c r="R54" s="77"/>
      <c r="S54" s="78"/>
      <c r="T54" s="78"/>
      <c r="U54" s="79"/>
      <c r="V54" s="80"/>
      <c r="W54" s="94">
        <f>(P53-K53)*V53</f>
        <v>950</v>
      </c>
      <c r="X54" s="95"/>
      <c r="Y54" s="96"/>
      <c r="Z54" s="97"/>
      <c r="AA54" s="97"/>
      <c r="AB54" s="97"/>
      <c r="AC54" s="98"/>
      <c r="AD54" s="99"/>
      <c r="AE54" s="96"/>
      <c r="AF54" s="97"/>
      <c r="AG54" s="97"/>
      <c r="AH54" s="97"/>
      <c r="AI54" s="10"/>
      <c r="AJ54" s="100"/>
      <c r="AK54" s="101"/>
      <c r="AL54" s="102"/>
      <c r="AM54" s="102"/>
      <c r="AN54" s="102"/>
      <c r="AO54" s="95"/>
      <c r="AP54" s="103"/>
      <c r="AQ54" s="103"/>
      <c r="AR54" s="104"/>
      <c r="AS54" s="105"/>
      <c r="AT54" s="101"/>
      <c r="AU54" s="101"/>
      <c r="AV54" s="10"/>
      <c r="AW54" s="106">
        <f>((AC53+AC54)/W54)*100</f>
        <v>101.05263157894737</v>
      </c>
      <c r="AX54" s="102"/>
      <c r="AY54" s="102"/>
      <c r="AZ54" s="102"/>
      <c r="BA54" s="95"/>
      <c r="BB54" s="77"/>
      <c r="BC54" s="92"/>
      <c r="BD54" s="92"/>
    </row>
    <row r="55" spans="2:56" ht="15.75" thickBot="1"/>
    <row r="56" spans="2:56" ht="16.5" thickBot="1">
      <c r="B56" s="72">
        <v>41598</v>
      </c>
      <c r="C56" s="73" t="s">
        <v>61</v>
      </c>
      <c r="D56" s="14">
        <v>10</v>
      </c>
      <c r="E56" s="74"/>
      <c r="F56" s="75">
        <v>0</v>
      </c>
      <c r="G56" s="14">
        <v>0</v>
      </c>
      <c r="H56" s="14">
        <v>0</v>
      </c>
      <c r="I56" s="14">
        <v>0</v>
      </c>
      <c r="J56" s="14">
        <v>0</v>
      </c>
      <c r="K56" s="14">
        <f>SUM(F56:J56)</f>
        <v>0</v>
      </c>
      <c r="L56" s="74"/>
      <c r="M56" s="75">
        <v>0</v>
      </c>
      <c r="N56" s="14">
        <v>2</v>
      </c>
      <c r="O56" s="74"/>
      <c r="P56" s="76">
        <f>D56-(M56+N56)</f>
        <v>8</v>
      </c>
      <c r="Q56" s="74"/>
      <c r="R56" s="77" t="s">
        <v>115</v>
      </c>
      <c r="S56" s="78">
        <v>0.13</v>
      </c>
      <c r="T56" s="78">
        <v>0.13</v>
      </c>
      <c r="U56" s="79">
        <f>S56+T56</f>
        <v>0.26</v>
      </c>
      <c r="V56" s="80">
        <v>95</v>
      </c>
      <c r="W56" s="15">
        <f>P56*V56</f>
        <v>760</v>
      </c>
      <c r="X56" s="74"/>
      <c r="Y56" s="81">
        <v>744</v>
      </c>
      <c r="Z56" s="82">
        <v>744</v>
      </c>
      <c r="AA56" s="82">
        <v>0</v>
      </c>
      <c r="AB56" s="82">
        <v>0</v>
      </c>
      <c r="AC56" s="83">
        <v>744</v>
      </c>
      <c r="AD56" s="84"/>
      <c r="AE56" s="81">
        <v>19</v>
      </c>
      <c r="AF56" s="82">
        <v>19</v>
      </c>
      <c r="AG56" s="82">
        <v>0</v>
      </c>
      <c r="AH56" s="82">
        <v>19</v>
      </c>
      <c r="AI56" s="5"/>
      <c r="AJ56" s="11">
        <f>AC56*U56</f>
        <v>193.44</v>
      </c>
      <c r="AK56" s="85">
        <v>5</v>
      </c>
      <c r="AL56" s="14">
        <v>8</v>
      </c>
      <c r="AM56" s="14">
        <v>0</v>
      </c>
      <c r="AN56" s="15">
        <f>AK56+AM56</f>
        <v>5</v>
      </c>
      <c r="AO56" s="86" t="e">
        <f>#REF!</f>
        <v>#REF!</v>
      </c>
      <c r="AP56" s="87">
        <v>0</v>
      </c>
      <c r="AQ56" s="87">
        <v>10</v>
      </c>
      <c r="AR56" s="88">
        <f>100- ((AP56+AQ56)/(AC56*2))*100</f>
        <v>99.327956989247312</v>
      </c>
      <c r="AS56" s="89">
        <f>AU53</f>
        <v>422.4</v>
      </c>
      <c r="AT56" s="90">
        <f>AJ56+AK56+AL56+AM56</f>
        <v>206.44</v>
      </c>
      <c r="AU56" s="90">
        <f>AS56-AT56</f>
        <v>215.95999999999998</v>
      </c>
      <c r="AV56" s="5"/>
      <c r="AW56" s="11">
        <f>(AC56/W56)*100</f>
        <v>97.894736842105274</v>
      </c>
      <c r="AX56" s="14" t="s">
        <v>63</v>
      </c>
      <c r="AY56" s="15">
        <f>(AK56/(AJ56+AK56))*100</f>
        <v>2.5196532957065108</v>
      </c>
      <c r="AZ56" s="14">
        <f>(AN56/AJ56)*100</f>
        <v>2.5847808105872625</v>
      </c>
      <c r="BA56" s="74"/>
      <c r="BB56" s="75" t="s">
        <v>64</v>
      </c>
      <c r="BC56" s="14" t="s">
        <v>64</v>
      </c>
      <c r="BD56" s="14" t="s">
        <v>64</v>
      </c>
    </row>
    <row r="57" spans="2:56" ht="15.75">
      <c r="B57" s="91" t="s">
        <v>65</v>
      </c>
      <c r="C57" s="92"/>
      <c r="D57" s="92"/>
      <c r="E57" s="74"/>
      <c r="F57" s="77"/>
      <c r="G57" s="92"/>
      <c r="H57" s="92"/>
      <c r="I57" s="92"/>
      <c r="J57" s="92"/>
      <c r="K57" s="92"/>
      <c r="L57" s="74"/>
      <c r="M57" s="77"/>
      <c r="N57" s="92"/>
      <c r="O57" s="74"/>
      <c r="P57" s="93">
        <f>D56-M56-N56-K56</f>
        <v>8</v>
      </c>
      <c r="Q57" s="74"/>
      <c r="R57" s="77" t="s">
        <v>80</v>
      </c>
      <c r="S57" s="78">
        <v>0.122</v>
      </c>
      <c r="T57" s="78">
        <v>0.124</v>
      </c>
      <c r="U57" s="79">
        <f>S57+T57</f>
        <v>0.246</v>
      </c>
      <c r="V57" s="80">
        <v>80</v>
      </c>
      <c r="W57" s="94">
        <f>(P56-K56)*V56</f>
        <v>760</v>
      </c>
      <c r="X57" s="95"/>
      <c r="Y57" s="96"/>
      <c r="Z57" s="97"/>
      <c r="AA57" s="97"/>
      <c r="AB57" s="97"/>
      <c r="AC57" s="98"/>
      <c r="AD57" s="99"/>
      <c r="AE57" s="96"/>
      <c r="AF57" s="97"/>
      <c r="AG57" s="97"/>
      <c r="AH57" s="97"/>
      <c r="AI57" s="10"/>
      <c r="AJ57" s="100"/>
      <c r="AK57" s="101"/>
      <c r="AL57" s="102"/>
      <c r="AM57" s="102"/>
      <c r="AN57" s="102"/>
      <c r="AO57" s="95"/>
      <c r="AP57" s="103"/>
      <c r="AQ57" s="103"/>
      <c r="AR57" s="104"/>
      <c r="AS57" s="105"/>
      <c r="AT57" s="101"/>
      <c r="AU57" s="101"/>
      <c r="AV57" s="10"/>
      <c r="AW57" s="106">
        <f>((AC56+AC57)/W57)*100</f>
        <v>97.894736842105274</v>
      </c>
      <c r="AX57" s="102"/>
      <c r="AY57" s="102"/>
      <c r="AZ57" s="102"/>
      <c r="BA57" s="95"/>
      <c r="BB57" s="77"/>
      <c r="BC57" s="92"/>
      <c r="BD57" s="92"/>
    </row>
    <row r="58" spans="2:56" ht="15.75" thickBot="1"/>
    <row r="59" spans="2:56" ht="16.5" thickBot="1">
      <c r="B59" s="72">
        <v>41599</v>
      </c>
      <c r="C59" s="73" t="s">
        <v>61</v>
      </c>
      <c r="D59" s="14">
        <v>10</v>
      </c>
      <c r="E59" s="74"/>
      <c r="F59" s="75">
        <v>0</v>
      </c>
      <c r="G59" s="14">
        <v>0</v>
      </c>
      <c r="H59" s="14">
        <v>0</v>
      </c>
      <c r="I59" s="14">
        <v>0</v>
      </c>
      <c r="J59" s="14">
        <v>0</v>
      </c>
      <c r="K59" s="14">
        <f>SUM(F59:J59)</f>
        <v>0</v>
      </c>
      <c r="L59" s="74"/>
      <c r="M59" s="75">
        <v>0</v>
      </c>
      <c r="N59" s="14">
        <v>0</v>
      </c>
      <c r="O59" s="74"/>
      <c r="P59" s="76">
        <f>D59-(M59+N59)</f>
        <v>10</v>
      </c>
      <c r="Q59" s="74"/>
      <c r="R59" s="77" t="s">
        <v>80</v>
      </c>
      <c r="S59" s="78">
        <v>0.122</v>
      </c>
      <c r="T59" s="78">
        <v>0.124</v>
      </c>
      <c r="U59" s="79">
        <f>S59+T59</f>
        <v>0.246</v>
      </c>
      <c r="V59" s="80">
        <v>90</v>
      </c>
      <c r="W59" s="15">
        <f>P59*V59</f>
        <v>900</v>
      </c>
      <c r="X59" s="74"/>
      <c r="Y59" s="81">
        <v>880</v>
      </c>
      <c r="Z59" s="82">
        <v>880</v>
      </c>
      <c r="AA59" s="82">
        <v>0</v>
      </c>
      <c r="AB59" s="82">
        <v>0</v>
      </c>
      <c r="AC59" s="83">
        <v>880</v>
      </c>
      <c r="AD59" s="84"/>
      <c r="AE59" s="81">
        <v>28</v>
      </c>
      <c r="AF59" s="82">
        <v>29</v>
      </c>
      <c r="AG59" s="82">
        <v>0</v>
      </c>
      <c r="AH59" s="82">
        <v>28</v>
      </c>
      <c r="AI59" s="5"/>
      <c r="AJ59" s="11">
        <f>AC59*U59</f>
        <v>216.48</v>
      </c>
      <c r="AK59" s="85">
        <v>7</v>
      </c>
      <c r="AL59" s="14">
        <v>10</v>
      </c>
      <c r="AM59" s="14">
        <v>0</v>
      </c>
      <c r="AN59" s="15">
        <f>AK59+AM59</f>
        <v>7</v>
      </c>
      <c r="AO59" s="86" t="e">
        <f>#REF!</f>
        <v>#REF!</v>
      </c>
      <c r="AP59" s="87">
        <v>0</v>
      </c>
      <c r="AQ59" s="87">
        <v>10</v>
      </c>
      <c r="AR59" s="88">
        <f>100- ((AP59+AQ59)/(AC59*2))*100</f>
        <v>99.431818181818187</v>
      </c>
      <c r="AS59" s="89">
        <f>AU56</f>
        <v>215.95999999999998</v>
      </c>
      <c r="AT59" s="90">
        <f>AJ59+AK59+AL59+AM59</f>
        <v>233.48</v>
      </c>
      <c r="AU59" s="90">
        <f>AS59-AT59</f>
        <v>-17.52000000000001</v>
      </c>
      <c r="AV59" s="5"/>
      <c r="AW59" s="11">
        <f>(AC59/W59)*100</f>
        <v>97.777777777777771</v>
      </c>
      <c r="AX59" s="14" t="s">
        <v>63</v>
      </c>
      <c r="AY59" s="15">
        <f>(AK59/(AJ59+AK59))*100</f>
        <v>3.1322713441918739</v>
      </c>
      <c r="AZ59" s="14">
        <f>(AN59/AJ59)*100</f>
        <v>3.2335550628233558</v>
      </c>
      <c r="BA59" s="74"/>
      <c r="BB59" s="75" t="s">
        <v>64</v>
      </c>
      <c r="BC59" s="14" t="s">
        <v>64</v>
      </c>
      <c r="BD59" s="14" t="s">
        <v>64</v>
      </c>
    </row>
    <row r="60" spans="2:56" ht="15.75">
      <c r="B60" s="91" t="s">
        <v>65</v>
      </c>
      <c r="C60" s="92"/>
      <c r="D60" s="92"/>
      <c r="E60" s="74"/>
      <c r="F60" s="77"/>
      <c r="G60" s="92"/>
      <c r="H60" s="92"/>
      <c r="I60" s="92"/>
      <c r="J60" s="92"/>
      <c r="K60" s="92"/>
      <c r="L60" s="74"/>
      <c r="M60" s="77"/>
      <c r="N60" s="92"/>
      <c r="O60" s="74"/>
      <c r="P60" s="93">
        <f>D59-M59-N59-K59</f>
        <v>10</v>
      </c>
      <c r="Q60" s="74"/>
      <c r="R60" s="77"/>
      <c r="S60" s="78"/>
      <c r="T60" s="78"/>
      <c r="U60" s="79"/>
      <c r="V60" s="80"/>
      <c r="W60" s="94">
        <f>(P59-K59)*V59</f>
        <v>900</v>
      </c>
      <c r="X60" s="95"/>
      <c r="Y60" s="96"/>
      <c r="Z60" s="97"/>
      <c r="AA60" s="97"/>
      <c r="AB60" s="97"/>
      <c r="AC60" s="98"/>
      <c r="AD60" s="99"/>
      <c r="AE60" s="96"/>
      <c r="AF60" s="97"/>
      <c r="AG60" s="97"/>
      <c r="AH60" s="97"/>
      <c r="AI60" s="10"/>
      <c r="AJ60" s="100"/>
      <c r="AK60" s="101"/>
      <c r="AL60" s="102"/>
      <c r="AM60" s="102"/>
      <c r="AN60" s="102"/>
      <c r="AO60" s="95"/>
      <c r="AP60" s="103"/>
      <c r="AQ60" s="103"/>
      <c r="AR60" s="104"/>
      <c r="AS60" s="105"/>
      <c r="AT60" s="101"/>
      <c r="AU60" s="101"/>
      <c r="AV60" s="10"/>
      <c r="AW60" s="106">
        <f>((AC59+AC60)/W60)*100</f>
        <v>97.777777777777771</v>
      </c>
      <c r="AX60" s="102"/>
      <c r="AY60" s="102"/>
      <c r="AZ60" s="102"/>
      <c r="BA60" s="95"/>
      <c r="BB60" s="77"/>
      <c r="BC60" s="92"/>
      <c r="BD60" s="92"/>
    </row>
    <row r="61" spans="2:56" ht="15.75" thickBot="1"/>
    <row r="62" spans="2:56">
      <c r="B62" s="11" t="s">
        <v>3</v>
      </c>
      <c r="C62" s="12" t="s">
        <v>4</v>
      </c>
      <c r="D62" s="13" t="s">
        <v>4</v>
      </c>
      <c r="E62" s="3"/>
      <c r="F62" s="268" t="s">
        <v>5</v>
      </c>
      <c r="G62" s="269"/>
      <c r="H62" s="269"/>
      <c r="I62" s="269"/>
      <c r="J62" s="269"/>
      <c r="K62" s="270"/>
      <c r="L62" s="14"/>
      <c r="M62" s="271" t="s">
        <v>6</v>
      </c>
      <c r="N62" s="272"/>
      <c r="O62" s="14"/>
      <c r="P62" s="15" t="s">
        <v>7</v>
      </c>
      <c r="Q62" s="3"/>
      <c r="R62" s="15" t="s">
        <v>8</v>
      </c>
      <c r="S62" s="268" t="s">
        <v>9</v>
      </c>
      <c r="T62" s="269"/>
      <c r="U62" s="270"/>
      <c r="V62" s="15" t="s">
        <v>10</v>
      </c>
      <c r="W62" s="16" t="s">
        <v>11</v>
      </c>
      <c r="X62" s="3" t="s">
        <v>12</v>
      </c>
      <c r="Y62" s="273" t="s">
        <v>13</v>
      </c>
      <c r="Z62" s="274"/>
      <c r="AA62" s="274"/>
      <c r="AB62" s="274"/>
      <c r="AC62" s="17" t="s">
        <v>11</v>
      </c>
      <c r="AD62" s="18"/>
      <c r="AE62" s="275" t="s">
        <v>14</v>
      </c>
      <c r="AF62" s="276"/>
      <c r="AG62" s="276"/>
      <c r="AH62" s="19" t="s">
        <v>15</v>
      </c>
      <c r="AI62" s="3"/>
      <c r="AJ62" s="20" t="s">
        <v>16</v>
      </c>
      <c r="AK62" s="21"/>
      <c r="AL62" s="22"/>
      <c r="AM62" s="23"/>
      <c r="AN62" s="15" t="s">
        <v>17</v>
      </c>
      <c r="AO62" s="3"/>
      <c r="AP62" s="250" t="s">
        <v>18</v>
      </c>
      <c r="AQ62" s="251"/>
      <c r="AR62" s="252"/>
      <c r="AS62" s="250" t="s">
        <v>19</v>
      </c>
      <c r="AT62" s="251"/>
      <c r="AU62" s="252"/>
      <c r="AV62" s="3"/>
      <c r="AW62" s="24" t="s">
        <v>20</v>
      </c>
      <c r="AX62" s="16" t="s">
        <v>20</v>
      </c>
      <c r="AY62" s="15" t="s">
        <v>21</v>
      </c>
      <c r="AZ62" s="15" t="s">
        <v>21</v>
      </c>
      <c r="BA62" s="3"/>
      <c r="BB62" s="14" t="s">
        <v>20</v>
      </c>
      <c r="BC62" s="14" t="s">
        <v>12</v>
      </c>
      <c r="BD62" s="25" t="s">
        <v>12</v>
      </c>
    </row>
    <row r="63" spans="2:56" ht="15.75" thickBot="1">
      <c r="B63" s="26" t="s">
        <v>12</v>
      </c>
      <c r="C63" s="27" t="s">
        <v>12</v>
      </c>
      <c r="D63" s="28" t="s">
        <v>7</v>
      </c>
      <c r="E63" s="5"/>
      <c r="F63" s="29" t="s">
        <v>22</v>
      </c>
      <c r="G63" s="29" t="s">
        <v>23</v>
      </c>
      <c r="H63" s="29" t="s">
        <v>24</v>
      </c>
      <c r="I63" s="29" t="s">
        <v>25</v>
      </c>
      <c r="J63" s="29" t="s">
        <v>26</v>
      </c>
      <c r="K63" s="29" t="s">
        <v>17</v>
      </c>
      <c r="L63" s="30"/>
      <c r="M63" s="31" t="s">
        <v>7</v>
      </c>
      <c r="N63" s="32" t="s">
        <v>27</v>
      </c>
      <c r="O63" s="33"/>
      <c r="P63" s="27" t="s">
        <v>28</v>
      </c>
      <c r="Q63" s="5"/>
      <c r="R63" s="27" t="s">
        <v>29</v>
      </c>
      <c r="S63" s="34" t="s">
        <v>30</v>
      </c>
      <c r="T63" s="27" t="s">
        <v>31</v>
      </c>
      <c r="U63" s="27" t="s">
        <v>32</v>
      </c>
      <c r="V63" s="27" t="s">
        <v>33</v>
      </c>
      <c r="W63" s="35" t="s">
        <v>34</v>
      </c>
      <c r="X63" s="5" t="s">
        <v>12</v>
      </c>
      <c r="Y63" s="253" t="s">
        <v>35</v>
      </c>
      <c r="Z63" s="254"/>
      <c r="AA63" s="254"/>
      <c r="AB63" s="255"/>
      <c r="AC63" s="36" t="s">
        <v>17</v>
      </c>
      <c r="AD63" s="37"/>
      <c r="AE63" s="256" t="s">
        <v>36</v>
      </c>
      <c r="AF63" s="257"/>
      <c r="AG63" s="257"/>
      <c r="AH63" s="38" t="s">
        <v>37</v>
      </c>
      <c r="AI63" s="5"/>
      <c r="AJ63" s="39" t="s">
        <v>38</v>
      </c>
      <c r="AK63" s="40" t="s">
        <v>39</v>
      </c>
      <c r="AL63" s="39" t="s">
        <v>40</v>
      </c>
      <c r="AM63" s="39" t="s">
        <v>41</v>
      </c>
      <c r="AN63" s="27" t="s">
        <v>42</v>
      </c>
      <c r="AO63" s="10"/>
      <c r="AP63" s="41"/>
      <c r="AQ63" s="42"/>
      <c r="AR63" s="34"/>
      <c r="AS63" s="41" t="s">
        <v>43</v>
      </c>
      <c r="AT63" s="43" t="s">
        <v>119</v>
      </c>
      <c r="AU63" s="34"/>
      <c r="AV63" s="5"/>
      <c r="AW63" s="44" t="s">
        <v>11</v>
      </c>
      <c r="AX63" s="35" t="s">
        <v>11</v>
      </c>
      <c r="AY63" s="27" t="s">
        <v>44</v>
      </c>
      <c r="AZ63" s="27" t="s">
        <v>45</v>
      </c>
      <c r="BA63" s="5"/>
      <c r="BB63" s="30" t="s">
        <v>11</v>
      </c>
      <c r="BC63" s="30" t="s">
        <v>44</v>
      </c>
      <c r="BD63" s="45" t="s">
        <v>45</v>
      </c>
    </row>
    <row r="64" spans="2:56" ht="15" customHeight="1" thickBot="1">
      <c r="B64" s="46"/>
      <c r="C64" s="47"/>
      <c r="D64" s="48" t="s">
        <v>12</v>
      </c>
      <c r="E64" s="7"/>
      <c r="F64" s="49"/>
      <c r="G64" s="49"/>
      <c r="H64" s="49"/>
      <c r="I64" s="49" t="s">
        <v>46</v>
      </c>
      <c r="J64" s="49"/>
      <c r="K64" s="49"/>
      <c r="L64" s="50"/>
      <c r="M64" s="51" t="s">
        <v>47</v>
      </c>
      <c r="N64" s="49" t="s">
        <v>48</v>
      </c>
      <c r="O64" s="50"/>
      <c r="P64" s="47" t="s">
        <v>12</v>
      </c>
      <c r="Q64" s="7"/>
      <c r="R64" s="47"/>
      <c r="S64" s="52"/>
      <c r="T64" s="47"/>
      <c r="U64" s="47"/>
      <c r="V64" s="47" t="s">
        <v>49</v>
      </c>
      <c r="W64" s="53" t="s">
        <v>50</v>
      </c>
      <c r="X64" s="7"/>
      <c r="Y64" s="54" t="s">
        <v>30</v>
      </c>
      <c r="Z64" s="54" t="s">
        <v>31</v>
      </c>
      <c r="AA64" s="55" t="s">
        <v>51</v>
      </c>
      <c r="AB64" s="56" t="s">
        <v>52</v>
      </c>
      <c r="AC64" s="57"/>
      <c r="AD64" s="7"/>
      <c r="AE64" s="58" t="s">
        <v>30</v>
      </c>
      <c r="AF64" s="59" t="s">
        <v>31</v>
      </c>
      <c r="AG64" s="60" t="s">
        <v>52</v>
      </c>
      <c r="AH64" s="61" t="s">
        <v>52</v>
      </c>
      <c r="AI64" s="62"/>
      <c r="AJ64" s="47" t="s">
        <v>53</v>
      </c>
      <c r="AK64" s="63" t="s">
        <v>53</v>
      </c>
      <c r="AL64" s="47" t="s">
        <v>53</v>
      </c>
      <c r="AM64" s="47" t="s">
        <v>53</v>
      </c>
      <c r="AN64" s="47" t="s">
        <v>53</v>
      </c>
      <c r="AO64" s="7"/>
      <c r="AP64" s="64" t="s">
        <v>54</v>
      </c>
      <c r="AQ64" s="65" t="s">
        <v>55</v>
      </c>
      <c r="AR64" s="66" t="s">
        <v>56</v>
      </c>
      <c r="AS64" s="67" t="s">
        <v>57</v>
      </c>
      <c r="AT64" s="65" t="s">
        <v>58</v>
      </c>
      <c r="AU64" s="66" t="s">
        <v>59</v>
      </c>
      <c r="AV64" s="7"/>
      <c r="AW64" s="68" t="s">
        <v>21</v>
      </c>
      <c r="AX64" s="53" t="s">
        <v>21</v>
      </c>
      <c r="AY64" s="47"/>
      <c r="AZ64" s="47"/>
      <c r="BA64" s="7"/>
      <c r="BB64" s="69">
        <v>1</v>
      </c>
      <c r="BC64" s="70">
        <v>0</v>
      </c>
      <c r="BD64" s="71" t="s">
        <v>60</v>
      </c>
    </row>
    <row r="65" spans="2:56" ht="16.5" thickBot="1">
      <c r="B65" s="72">
        <v>41600</v>
      </c>
      <c r="C65" s="73" t="s">
        <v>61</v>
      </c>
      <c r="D65" s="14">
        <v>8</v>
      </c>
      <c r="E65" s="74"/>
      <c r="F65" s="75">
        <v>1</v>
      </c>
      <c r="G65" s="14">
        <v>0</v>
      </c>
      <c r="H65" s="14">
        <v>0</v>
      </c>
      <c r="I65" s="14">
        <v>0</v>
      </c>
      <c r="J65" s="14">
        <v>0</v>
      </c>
      <c r="K65" s="14">
        <f>SUM(F65:J65)</f>
        <v>1</v>
      </c>
      <c r="L65" s="74"/>
      <c r="M65" s="75">
        <v>0</v>
      </c>
      <c r="N65" s="14">
        <v>0</v>
      </c>
      <c r="O65" s="74"/>
      <c r="P65" s="76">
        <f>D65-(M65+N65)</f>
        <v>8</v>
      </c>
      <c r="Q65" s="74"/>
      <c r="R65" s="77" t="s">
        <v>80</v>
      </c>
      <c r="S65" s="78">
        <v>0.122</v>
      </c>
      <c r="T65" s="78">
        <v>0.124</v>
      </c>
      <c r="U65" s="79">
        <f>S65+T65</f>
        <v>0.246</v>
      </c>
      <c r="V65" s="80">
        <v>90</v>
      </c>
      <c r="W65" s="15">
        <f>P65*V65</f>
        <v>720</v>
      </c>
      <c r="X65" s="74"/>
      <c r="Y65" s="81">
        <v>594</v>
      </c>
      <c r="Z65" s="82">
        <v>594</v>
      </c>
      <c r="AA65" s="82">
        <v>0</v>
      </c>
      <c r="AB65" s="82">
        <v>0</v>
      </c>
      <c r="AC65" s="83">
        <v>594</v>
      </c>
      <c r="AD65" s="84"/>
      <c r="AE65" s="81">
        <v>30</v>
      </c>
      <c r="AF65" s="82">
        <v>35</v>
      </c>
      <c r="AG65" s="82">
        <v>0</v>
      </c>
      <c r="AH65" s="82">
        <v>30</v>
      </c>
      <c r="AI65" s="5"/>
      <c r="AJ65" s="11">
        <f>AC65*U65</f>
        <v>146.124</v>
      </c>
      <c r="AK65" s="85">
        <v>8.5</v>
      </c>
      <c r="AL65" s="14">
        <v>8</v>
      </c>
      <c r="AM65" s="14">
        <v>0</v>
      </c>
      <c r="AN65" s="15">
        <f>AK65+AM65</f>
        <v>8.5</v>
      </c>
      <c r="AO65" s="86" t="e">
        <f>#REF!</f>
        <v>#REF!</v>
      </c>
      <c r="AP65" s="87">
        <v>0</v>
      </c>
      <c r="AQ65" s="87">
        <v>10</v>
      </c>
      <c r="AR65" s="88">
        <f>100- ((AP65+AQ65)/(AC65*2))*100</f>
        <v>99.158249158249163</v>
      </c>
      <c r="AS65" s="89">
        <v>680</v>
      </c>
      <c r="AT65" s="90">
        <f>AJ65+AK65+AL65+AM65</f>
        <v>162.624</v>
      </c>
      <c r="AU65" s="90">
        <f>AS65-AT65</f>
        <v>517.37599999999998</v>
      </c>
      <c r="AV65" s="5"/>
      <c r="AW65" s="11">
        <f>(AC65/W65)*100</f>
        <v>82.5</v>
      </c>
      <c r="AX65" s="14" t="s">
        <v>63</v>
      </c>
      <c r="AY65" s="15">
        <f>(AK65/(AJ65+AK65))*100</f>
        <v>5.4972061258278142</v>
      </c>
      <c r="AZ65" s="14">
        <f>(AN65/AJ65)*100</f>
        <v>5.8169773616928095</v>
      </c>
      <c r="BA65" s="74"/>
      <c r="BB65" s="75" t="s">
        <v>64</v>
      </c>
      <c r="BC65" s="14" t="s">
        <v>64</v>
      </c>
      <c r="BD65" s="14" t="s">
        <v>64</v>
      </c>
    </row>
    <row r="66" spans="2:56" ht="15.75">
      <c r="B66" s="91" t="s">
        <v>65</v>
      </c>
      <c r="C66" s="92"/>
      <c r="D66" s="92"/>
      <c r="E66" s="74"/>
      <c r="F66" s="77"/>
      <c r="G66" s="92"/>
      <c r="H66" s="92"/>
      <c r="I66" s="92"/>
      <c r="J66" s="92"/>
      <c r="K66" s="92"/>
      <c r="L66" s="74"/>
      <c r="M66" s="77"/>
      <c r="N66" s="92"/>
      <c r="O66" s="74"/>
      <c r="P66" s="93">
        <f>D65-M65-N65-K65</f>
        <v>7</v>
      </c>
      <c r="Q66" s="74"/>
      <c r="R66" s="77"/>
      <c r="S66" s="78"/>
      <c r="T66" s="78"/>
      <c r="U66" s="79"/>
      <c r="V66" s="80"/>
      <c r="W66" s="94">
        <f>(P65-K65)*V65</f>
        <v>630</v>
      </c>
      <c r="X66" s="95"/>
      <c r="Y66" s="96"/>
      <c r="Z66" s="97"/>
      <c r="AA66" s="97"/>
      <c r="AB66" s="97"/>
      <c r="AC66" s="98"/>
      <c r="AD66" s="99"/>
      <c r="AE66" s="96"/>
      <c r="AF66" s="97"/>
      <c r="AG66" s="97"/>
      <c r="AH66" s="97"/>
      <c r="AI66" s="10"/>
      <c r="AJ66" s="100"/>
      <c r="AK66" s="101"/>
      <c r="AL66" s="102"/>
      <c r="AM66" s="102"/>
      <c r="AN66" s="102"/>
      <c r="AO66" s="95"/>
      <c r="AP66" s="103"/>
      <c r="AQ66" s="103"/>
      <c r="AR66" s="104"/>
      <c r="AS66" s="105"/>
      <c r="AT66" s="101"/>
      <c r="AU66" s="101"/>
      <c r="AV66" s="10"/>
      <c r="AW66" s="106">
        <f>((AC65+AC66)/W66)*100</f>
        <v>94.285714285714278</v>
      </c>
      <c r="AX66" s="102"/>
      <c r="AY66" s="102"/>
      <c r="AZ66" s="102"/>
      <c r="BA66" s="95"/>
      <c r="BB66" s="77"/>
      <c r="BC66" s="92"/>
      <c r="BD66" s="92"/>
    </row>
    <row r="67" spans="2:56" ht="15.75" thickBot="1"/>
    <row r="68" spans="2:56">
      <c r="B68" s="11" t="s">
        <v>3</v>
      </c>
      <c r="C68" s="12" t="s">
        <v>4</v>
      </c>
      <c r="D68" s="13" t="s">
        <v>4</v>
      </c>
      <c r="E68" s="3"/>
      <c r="F68" s="268" t="s">
        <v>5</v>
      </c>
      <c r="G68" s="269"/>
      <c r="H68" s="269"/>
      <c r="I68" s="269"/>
      <c r="J68" s="269"/>
      <c r="K68" s="270"/>
      <c r="L68" s="14"/>
      <c r="M68" s="271" t="s">
        <v>6</v>
      </c>
      <c r="N68" s="272"/>
      <c r="O68" s="14"/>
      <c r="P68" s="15" t="s">
        <v>7</v>
      </c>
      <c r="Q68" s="3"/>
      <c r="R68" s="15" t="s">
        <v>8</v>
      </c>
      <c r="S68" s="268" t="s">
        <v>9</v>
      </c>
      <c r="T68" s="269"/>
      <c r="U68" s="270"/>
      <c r="V68" s="15" t="s">
        <v>10</v>
      </c>
      <c r="W68" s="16" t="s">
        <v>11</v>
      </c>
      <c r="X68" s="3" t="s">
        <v>12</v>
      </c>
      <c r="Y68" s="273" t="s">
        <v>13</v>
      </c>
      <c r="Z68" s="274"/>
      <c r="AA68" s="274"/>
      <c r="AB68" s="274"/>
      <c r="AC68" s="17" t="s">
        <v>11</v>
      </c>
      <c r="AD68" s="18"/>
      <c r="AE68" s="275" t="s">
        <v>14</v>
      </c>
      <c r="AF68" s="276"/>
      <c r="AG68" s="276"/>
      <c r="AH68" s="19" t="s">
        <v>15</v>
      </c>
      <c r="AI68" s="3"/>
      <c r="AJ68" s="20" t="s">
        <v>16</v>
      </c>
      <c r="AK68" s="21"/>
      <c r="AL68" s="22"/>
      <c r="AM68" s="23"/>
      <c r="AN68" s="15" t="s">
        <v>17</v>
      </c>
      <c r="AO68" s="3"/>
      <c r="AP68" s="250" t="s">
        <v>18</v>
      </c>
      <c r="AQ68" s="251"/>
      <c r="AR68" s="252"/>
      <c r="AS68" s="250" t="s">
        <v>19</v>
      </c>
      <c r="AT68" s="251"/>
      <c r="AU68" s="252"/>
      <c r="AV68" s="3"/>
      <c r="AW68" s="24" t="s">
        <v>20</v>
      </c>
      <c r="AX68" s="16" t="s">
        <v>20</v>
      </c>
      <c r="AY68" s="15" t="s">
        <v>21</v>
      </c>
      <c r="AZ68" s="15" t="s">
        <v>21</v>
      </c>
      <c r="BA68" s="3"/>
      <c r="BB68" s="14" t="s">
        <v>20</v>
      </c>
      <c r="BC68" s="14" t="s">
        <v>12</v>
      </c>
      <c r="BD68" s="25" t="s">
        <v>12</v>
      </c>
    </row>
    <row r="69" spans="2:56" ht="15.75" thickBot="1">
      <c r="B69" s="26" t="s">
        <v>12</v>
      </c>
      <c r="C69" s="27" t="s">
        <v>12</v>
      </c>
      <c r="D69" s="28" t="s">
        <v>7</v>
      </c>
      <c r="E69" s="5"/>
      <c r="F69" s="29" t="s">
        <v>22</v>
      </c>
      <c r="G69" s="29" t="s">
        <v>23</v>
      </c>
      <c r="H69" s="29" t="s">
        <v>24</v>
      </c>
      <c r="I69" s="29" t="s">
        <v>25</v>
      </c>
      <c r="J69" s="29" t="s">
        <v>26</v>
      </c>
      <c r="K69" s="29" t="s">
        <v>17</v>
      </c>
      <c r="L69" s="30"/>
      <c r="M69" s="31" t="s">
        <v>7</v>
      </c>
      <c r="N69" s="32" t="s">
        <v>27</v>
      </c>
      <c r="O69" s="33"/>
      <c r="P69" s="27" t="s">
        <v>28</v>
      </c>
      <c r="Q69" s="5"/>
      <c r="R69" s="27" t="s">
        <v>29</v>
      </c>
      <c r="S69" s="34" t="s">
        <v>30</v>
      </c>
      <c r="T69" s="27" t="s">
        <v>31</v>
      </c>
      <c r="U69" s="27" t="s">
        <v>32</v>
      </c>
      <c r="V69" s="27" t="s">
        <v>33</v>
      </c>
      <c r="W69" s="35" t="s">
        <v>34</v>
      </c>
      <c r="X69" s="5" t="s">
        <v>12</v>
      </c>
      <c r="Y69" s="253" t="s">
        <v>35</v>
      </c>
      <c r="Z69" s="254"/>
      <c r="AA69" s="254"/>
      <c r="AB69" s="255"/>
      <c r="AC69" s="36" t="s">
        <v>17</v>
      </c>
      <c r="AD69" s="37"/>
      <c r="AE69" s="256" t="s">
        <v>36</v>
      </c>
      <c r="AF69" s="257"/>
      <c r="AG69" s="257"/>
      <c r="AH69" s="38" t="s">
        <v>37</v>
      </c>
      <c r="AI69" s="5"/>
      <c r="AJ69" s="39" t="s">
        <v>38</v>
      </c>
      <c r="AK69" s="40" t="s">
        <v>39</v>
      </c>
      <c r="AL69" s="39" t="s">
        <v>40</v>
      </c>
      <c r="AM69" s="39" t="s">
        <v>41</v>
      </c>
      <c r="AN69" s="27" t="s">
        <v>42</v>
      </c>
      <c r="AO69" s="10"/>
      <c r="AP69" s="41"/>
      <c r="AQ69" s="42"/>
      <c r="AR69" s="34"/>
      <c r="AS69" s="41" t="s">
        <v>43</v>
      </c>
      <c r="AT69" s="43" t="s">
        <v>116</v>
      </c>
      <c r="AU69" s="34"/>
      <c r="AV69" s="5"/>
      <c r="AW69" s="44" t="s">
        <v>11</v>
      </c>
      <c r="AX69" s="35" t="s">
        <v>11</v>
      </c>
      <c r="AY69" s="27" t="s">
        <v>44</v>
      </c>
      <c r="AZ69" s="27" t="s">
        <v>45</v>
      </c>
      <c r="BA69" s="5"/>
      <c r="BB69" s="30" t="s">
        <v>11</v>
      </c>
      <c r="BC69" s="30" t="s">
        <v>44</v>
      </c>
      <c r="BD69" s="45" t="s">
        <v>45</v>
      </c>
    </row>
    <row r="70" spans="2:56" ht="15" customHeight="1" thickBot="1">
      <c r="B70" s="46"/>
      <c r="C70" s="47"/>
      <c r="D70" s="48" t="s">
        <v>12</v>
      </c>
      <c r="E70" s="7"/>
      <c r="F70" s="49"/>
      <c r="G70" s="49"/>
      <c r="H70" s="49"/>
      <c r="I70" s="49" t="s">
        <v>46</v>
      </c>
      <c r="J70" s="49"/>
      <c r="K70" s="49"/>
      <c r="L70" s="50"/>
      <c r="M70" s="51" t="s">
        <v>47</v>
      </c>
      <c r="N70" s="49" t="s">
        <v>48</v>
      </c>
      <c r="O70" s="50"/>
      <c r="P70" s="47" t="s">
        <v>12</v>
      </c>
      <c r="Q70" s="7"/>
      <c r="R70" s="47"/>
      <c r="S70" s="52"/>
      <c r="T70" s="47"/>
      <c r="U70" s="47"/>
      <c r="V70" s="47" t="s">
        <v>49</v>
      </c>
      <c r="W70" s="53" t="s">
        <v>50</v>
      </c>
      <c r="X70" s="7"/>
      <c r="Y70" s="54" t="s">
        <v>30</v>
      </c>
      <c r="Z70" s="54" t="s">
        <v>31</v>
      </c>
      <c r="AA70" s="55" t="s">
        <v>51</v>
      </c>
      <c r="AB70" s="56" t="s">
        <v>52</v>
      </c>
      <c r="AC70" s="57"/>
      <c r="AD70" s="7"/>
      <c r="AE70" s="58" t="s">
        <v>30</v>
      </c>
      <c r="AF70" s="59" t="s">
        <v>31</v>
      </c>
      <c r="AG70" s="60" t="s">
        <v>52</v>
      </c>
      <c r="AH70" s="61" t="s">
        <v>52</v>
      </c>
      <c r="AI70" s="62"/>
      <c r="AJ70" s="47" t="s">
        <v>53</v>
      </c>
      <c r="AK70" s="63" t="s">
        <v>53</v>
      </c>
      <c r="AL70" s="47" t="s">
        <v>53</v>
      </c>
      <c r="AM70" s="47" t="s">
        <v>53</v>
      </c>
      <c r="AN70" s="47" t="s">
        <v>53</v>
      </c>
      <c r="AO70" s="7"/>
      <c r="AP70" s="64" t="s">
        <v>54</v>
      </c>
      <c r="AQ70" s="65" t="s">
        <v>55</v>
      </c>
      <c r="AR70" s="66" t="s">
        <v>56</v>
      </c>
      <c r="AS70" s="67" t="s">
        <v>57</v>
      </c>
      <c r="AT70" s="65" t="s">
        <v>58</v>
      </c>
      <c r="AU70" s="66" t="s">
        <v>59</v>
      </c>
      <c r="AV70" s="7"/>
      <c r="AW70" s="68" t="s">
        <v>21</v>
      </c>
      <c r="AX70" s="53" t="s">
        <v>21</v>
      </c>
      <c r="AY70" s="47"/>
      <c r="AZ70" s="47"/>
      <c r="BA70" s="7"/>
      <c r="BB70" s="69">
        <v>1</v>
      </c>
      <c r="BC70" s="70">
        <v>0</v>
      </c>
      <c r="BD70" s="71" t="s">
        <v>60</v>
      </c>
    </row>
    <row r="71" spans="2:56" ht="16.5" thickBot="1">
      <c r="B71" s="72">
        <v>41603</v>
      </c>
      <c r="C71" s="73" t="s">
        <v>61</v>
      </c>
      <c r="D71" s="14">
        <v>10</v>
      </c>
      <c r="E71" s="74"/>
      <c r="F71" s="75">
        <v>0</v>
      </c>
      <c r="G71" s="14">
        <v>0</v>
      </c>
      <c r="H71" s="14">
        <v>0</v>
      </c>
      <c r="I71" s="14">
        <v>0</v>
      </c>
      <c r="J71" s="14">
        <v>0</v>
      </c>
      <c r="K71" s="14">
        <f>SUM(F71:J71)</f>
        <v>0</v>
      </c>
      <c r="L71" s="74"/>
      <c r="M71" s="75">
        <v>0</v>
      </c>
      <c r="N71" s="14">
        <v>3</v>
      </c>
      <c r="O71" s="74"/>
      <c r="P71" s="76">
        <f>D71-(M71+N71)</f>
        <v>7</v>
      </c>
      <c r="Q71" s="74"/>
      <c r="R71" s="77" t="s">
        <v>103</v>
      </c>
      <c r="S71" s="78">
        <v>0.215</v>
      </c>
      <c r="T71" s="78">
        <v>0.215</v>
      </c>
      <c r="U71" s="79">
        <f>S71+T71</f>
        <v>0.43</v>
      </c>
      <c r="V71" s="80">
        <v>110</v>
      </c>
      <c r="W71" s="15">
        <f>P71*V71</f>
        <v>770</v>
      </c>
      <c r="X71" s="74"/>
      <c r="Y71" s="81">
        <v>613</v>
      </c>
      <c r="Z71" s="82">
        <v>613</v>
      </c>
      <c r="AA71" s="82">
        <v>0</v>
      </c>
      <c r="AB71" s="82">
        <v>0</v>
      </c>
      <c r="AC71" s="83">
        <v>613</v>
      </c>
      <c r="AD71" s="84"/>
      <c r="AE71" s="81">
        <v>45</v>
      </c>
      <c r="AF71" s="82">
        <v>45</v>
      </c>
      <c r="AG71" s="82">
        <v>0</v>
      </c>
      <c r="AH71" s="82">
        <v>45</v>
      </c>
      <c r="AI71" s="5"/>
      <c r="AJ71" s="11">
        <f>AC71*U71</f>
        <v>263.58999999999997</v>
      </c>
      <c r="AK71" s="85">
        <v>20.28</v>
      </c>
      <c r="AL71" s="14">
        <v>10</v>
      </c>
      <c r="AM71" s="14">
        <v>5.75</v>
      </c>
      <c r="AN71" s="15">
        <f>AK71+AM71</f>
        <v>26.03</v>
      </c>
      <c r="AO71" s="86" t="e">
        <f>#REF!</f>
        <v>#REF!</v>
      </c>
      <c r="AP71" s="87">
        <v>0</v>
      </c>
      <c r="AQ71" s="87">
        <v>10</v>
      </c>
      <c r="AR71" s="88">
        <f>100- ((AP71+AQ71)/(AC71*2))*100</f>
        <v>99.184339314845019</v>
      </c>
      <c r="AS71" s="89">
        <v>680</v>
      </c>
      <c r="AT71" s="90">
        <f>AJ71+AK71+AL71+AM71</f>
        <v>299.62</v>
      </c>
      <c r="AU71" s="90">
        <f>AS71-AT71</f>
        <v>380.38</v>
      </c>
      <c r="AV71" s="5"/>
      <c r="AW71" s="11">
        <f>(AC71/W71)*100</f>
        <v>79.610389610389603</v>
      </c>
      <c r="AX71" s="14" t="s">
        <v>63</v>
      </c>
      <c r="AY71" s="15">
        <f>(AK71/(AJ71+AK71))*100</f>
        <v>7.1441152640293089</v>
      </c>
      <c r="AZ71" s="14">
        <f>(AN71/AJ71)*100</f>
        <v>9.8751849463181465</v>
      </c>
      <c r="BA71" s="74"/>
      <c r="BB71" s="75" t="s">
        <v>64</v>
      </c>
      <c r="BC71" s="14" t="s">
        <v>64</v>
      </c>
      <c r="BD71" s="14" t="s">
        <v>64</v>
      </c>
    </row>
    <row r="72" spans="2:56" ht="15.75">
      <c r="B72" s="91" t="s">
        <v>74</v>
      </c>
      <c r="C72" s="92"/>
      <c r="D72" s="92"/>
      <c r="E72" s="74"/>
      <c r="F72" s="77"/>
      <c r="G72" s="92"/>
      <c r="H72" s="92"/>
      <c r="I72" s="92"/>
      <c r="J72" s="92"/>
      <c r="K72" s="92"/>
      <c r="L72" s="74"/>
      <c r="M72" s="77"/>
      <c r="N72" s="92"/>
      <c r="O72" s="74"/>
      <c r="P72" s="93">
        <f>D71-M71-N71-K71</f>
        <v>7</v>
      </c>
      <c r="Q72" s="74"/>
      <c r="R72" s="77"/>
      <c r="S72" s="78"/>
      <c r="T72" s="78"/>
      <c r="U72" s="79"/>
      <c r="V72" s="80"/>
      <c r="W72" s="94">
        <f>(P71-K71)*V71</f>
        <v>770</v>
      </c>
      <c r="X72" s="95"/>
      <c r="Y72" s="96"/>
      <c r="Z72" s="97"/>
      <c r="AA72" s="97"/>
      <c r="AB72" s="97"/>
      <c r="AC72" s="98"/>
      <c r="AD72" s="99"/>
      <c r="AE72" s="96"/>
      <c r="AF72" s="97"/>
      <c r="AG72" s="97"/>
      <c r="AH72" s="97"/>
      <c r="AI72" s="10"/>
      <c r="AJ72" s="100"/>
      <c r="AK72" s="101"/>
      <c r="AL72" s="102"/>
      <c r="AM72" s="102"/>
      <c r="AN72" s="102"/>
      <c r="AO72" s="95"/>
      <c r="AP72" s="103"/>
      <c r="AQ72" s="103"/>
      <c r="AR72" s="104"/>
      <c r="AS72" s="105"/>
      <c r="AT72" s="101"/>
      <c r="AU72" s="101"/>
      <c r="AV72" s="10"/>
      <c r="AW72" s="106">
        <f>((AC71+AC72)/W72)*100</f>
        <v>79.610389610389603</v>
      </c>
      <c r="AX72" s="102"/>
      <c r="AY72" s="102"/>
      <c r="AZ72" s="102"/>
      <c r="BA72" s="95"/>
      <c r="BB72" s="77"/>
      <c r="BC72" s="92"/>
      <c r="BD72" s="92"/>
    </row>
    <row r="73" spans="2:56" ht="15.75" thickBot="1"/>
    <row r="74" spans="2:56" ht="16.5" thickBot="1">
      <c r="B74" s="72">
        <v>41604</v>
      </c>
      <c r="C74" s="73" t="s">
        <v>61</v>
      </c>
      <c r="D74" s="14">
        <v>10</v>
      </c>
      <c r="E74" s="74"/>
      <c r="F74" s="75">
        <v>0</v>
      </c>
      <c r="G74" s="14">
        <v>0</v>
      </c>
      <c r="H74" s="14">
        <v>0</v>
      </c>
      <c r="I74" s="14">
        <v>0</v>
      </c>
      <c r="J74" s="14">
        <v>0</v>
      </c>
      <c r="K74" s="14">
        <f>SUM(F74:J74)</f>
        <v>0</v>
      </c>
      <c r="L74" s="74"/>
      <c r="M74" s="75">
        <v>0</v>
      </c>
      <c r="N74" s="14">
        <v>0</v>
      </c>
      <c r="O74" s="74"/>
      <c r="P74" s="76">
        <f>D74-(M74+N74)</f>
        <v>10</v>
      </c>
      <c r="Q74" s="74"/>
      <c r="R74" s="77" t="s">
        <v>103</v>
      </c>
      <c r="S74" s="78">
        <v>0.215</v>
      </c>
      <c r="T74" s="78">
        <v>0.215</v>
      </c>
      <c r="U74" s="79">
        <f>S74+T74</f>
        <v>0.43</v>
      </c>
      <c r="V74" s="80">
        <v>110</v>
      </c>
      <c r="W74" s="15">
        <f>P74*V74</f>
        <v>1100</v>
      </c>
      <c r="X74" s="74"/>
      <c r="Y74" s="81">
        <v>944</v>
      </c>
      <c r="Z74" s="82">
        <v>944</v>
      </c>
      <c r="AA74" s="82">
        <v>0</v>
      </c>
      <c r="AB74" s="82">
        <v>0</v>
      </c>
      <c r="AC74" s="83">
        <v>944</v>
      </c>
      <c r="AD74" s="84"/>
      <c r="AE74" s="81">
        <v>30</v>
      </c>
      <c r="AF74" s="82">
        <v>33</v>
      </c>
      <c r="AG74" s="82">
        <v>0</v>
      </c>
      <c r="AH74" s="82">
        <v>30</v>
      </c>
      <c r="AI74" s="5"/>
      <c r="AJ74" s="11">
        <f>AC74*U74</f>
        <v>405.92</v>
      </c>
      <c r="AK74" s="85">
        <v>13.262</v>
      </c>
      <c r="AL74" s="14">
        <v>16.5</v>
      </c>
      <c r="AM74" s="14">
        <v>0</v>
      </c>
      <c r="AN74" s="15">
        <f>AK74+AM74</f>
        <v>13.262</v>
      </c>
      <c r="AO74" s="86" t="e">
        <f>#REF!</f>
        <v>#REF!</v>
      </c>
      <c r="AP74" s="87">
        <v>0</v>
      </c>
      <c r="AQ74" s="87">
        <v>10</v>
      </c>
      <c r="AR74" s="88">
        <f>100- ((AP74+AQ74)/(AC74*2))*100</f>
        <v>99.470338983050851</v>
      </c>
      <c r="AS74" s="89">
        <f>AU71</f>
        <v>380.38</v>
      </c>
      <c r="AT74" s="90">
        <f>AJ74+AK74+AL74+AM74</f>
        <v>435.68200000000002</v>
      </c>
      <c r="AU74" s="90">
        <f>AS74-AT74</f>
        <v>-55.302000000000021</v>
      </c>
      <c r="AV74" s="5"/>
      <c r="AW74" s="11">
        <f>(AC74/W74)*100</f>
        <v>85.818181818181813</v>
      </c>
      <c r="AX74" s="14" t="s">
        <v>63</v>
      </c>
      <c r="AY74" s="15">
        <f>(AK74/(AJ74+AK74))*100</f>
        <v>3.1637808875381097</v>
      </c>
      <c r="AZ74" s="14">
        <f>(AN74/AJ74)*100</f>
        <v>3.2671462357114702</v>
      </c>
      <c r="BA74" s="74"/>
      <c r="BB74" s="75" t="s">
        <v>64</v>
      </c>
      <c r="BC74" s="14" t="s">
        <v>64</v>
      </c>
      <c r="BD74" s="14" t="s">
        <v>64</v>
      </c>
    </row>
    <row r="75" spans="2:56" ht="15.75">
      <c r="B75" s="91" t="s">
        <v>118</v>
      </c>
      <c r="C75" s="92"/>
      <c r="D75" s="92"/>
      <c r="E75" s="74"/>
      <c r="F75" s="77"/>
      <c r="G75" s="92"/>
      <c r="H75" s="92"/>
      <c r="I75" s="92"/>
      <c r="J75" s="92"/>
      <c r="K75" s="92"/>
      <c r="L75" s="74"/>
      <c r="M75" s="77"/>
      <c r="N75" s="92"/>
      <c r="O75" s="74"/>
      <c r="P75" s="93">
        <f>D74-M74-N74-K74</f>
        <v>10</v>
      </c>
      <c r="Q75" s="74"/>
      <c r="R75" s="77"/>
      <c r="S75" s="78"/>
      <c r="T75" s="78"/>
      <c r="U75" s="79"/>
      <c r="V75" s="80"/>
      <c r="W75" s="94">
        <f>(P74-K74)*V74</f>
        <v>1100</v>
      </c>
      <c r="X75" s="95"/>
      <c r="Y75" s="96"/>
      <c r="Z75" s="97"/>
      <c r="AA75" s="97"/>
      <c r="AB75" s="97"/>
      <c r="AC75" s="98"/>
      <c r="AD75" s="99"/>
      <c r="AE75" s="96"/>
      <c r="AF75" s="97"/>
      <c r="AG75" s="97"/>
      <c r="AH75" s="97"/>
      <c r="AI75" s="10"/>
      <c r="AJ75" s="100"/>
      <c r="AK75" s="101"/>
      <c r="AL75" s="102"/>
      <c r="AM75" s="102"/>
      <c r="AN75" s="102"/>
      <c r="AO75" s="95"/>
      <c r="AP75" s="103"/>
      <c r="AQ75" s="103"/>
      <c r="AR75" s="104"/>
      <c r="AS75" s="105"/>
      <c r="AT75" s="101"/>
      <c r="AU75" s="101"/>
      <c r="AV75" s="10"/>
      <c r="AW75" s="106">
        <f>((AC74+AC75)/W75)*100</f>
        <v>85.818181818181813</v>
      </c>
      <c r="AX75" s="102"/>
      <c r="AY75" s="102"/>
      <c r="AZ75" s="102"/>
      <c r="BA75" s="95"/>
      <c r="BB75" s="77"/>
      <c r="BC75" s="92"/>
      <c r="BD75" s="92"/>
    </row>
    <row r="76" spans="2:56" ht="15.75" thickBot="1"/>
    <row r="77" spans="2:56">
      <c r="B77" s="11" t="s">
        <v>3</v>
      </c>
      <c r="C77" s="12" t="s">
        <v>4</v>
      </c>
      <c r="D77" s="13" t="s">
        <v>4</v>
      </c>
      <c r="E77" s="3"/>
      <c r="F77" s="268" t="s">
        <v>5</v>
      </c>
      <c r="G77" s="269"/>
      <c r="H77" s="269"/>
      <c r="I77" s="269"/>
      <c r="J77" s="269"/>
      <c r="K77" s="270"/>
      <c r="L77" s="14"/>
      <c r="M77" s="271" t="s">
        <v>6</v>
      </c>
      <c r="N77" s="272"/>
      <c r="O77" s="14"/>
      <c r="P77" s="15" t="s">
        <v>7</v>
      </c>
      <c r="Q77" s="3"/>
      <c r="R77" s="15" t="s">
        <v>8</v>
      </c>
      <c r="S77" s="268" t="s">
        <v>9</v>
      </c>
      <c r="T77" s="269"/>
      <c r="U77" s="270"/>
      <c r="V77" s="15" t="s">
        <v>10</v>
      </c>
      <c r="W77" s="16" t="s">
        <v>11</v>
      </c>
      <c r="X77" s="3" t="s">
        <v>12</v>
      </c>
      <c r="Y77" s="273" t="s">
        <v>13</v>
      </c>
      <c r="Z77" s="274"/>
      <c r="AA77" s="274"/>
      <c r="AB77" s="274"/>
      <c r="AC77" s="17" t="s">
        <v>11</v>
      </c>
      <c r="AD77" s="18"/>
      <c r="AE77" s="275" t="s">
        <v>14</v>
      </c>
      <c r="AF77" s="276"/>
      <c r="AG77" s="276"/>
      <c r="AH77" s="19" t="s">
        <v>15</v>
      </c>
      <c r="AI77" s="3"/>
      <c r="AJ77" s="20" t="s">
        <v>16</v>
      </c>
      <c r="AK77" s="21"/>
      <c r="AL77" s="22"/>
      <c r="AM77" s="23"/>
      <c r="AN77" s="15" t="s">
        <v>17</v>
      </c>
      <c r="AO77" s="3"/>
      <c r="AP77" s="250" t="s">
        <v>18</v>
      </c>
      <c r="AQ77" s="251"/>
      <c r="AR77" s="252"/>
      <c r="AS77" s="250" t="s">
        <v>19</v>
      </c>
      <c r="AT77" s="251"/>
      <c r="AU77" s="252"/>
      <c r="AV77" s="3"/>
      <c r="AW77" s="24" t="s">
        <v>20</v>
      </c>
      <c r="AX77" s="16" t="s">
        <v>20</v>
      </c>
      <c r="AY77" s="15" t="s">
        <v>21</v>
      </c>
      <c r="AZ77" s="15" t="s">
        <v>21</v>
      </c>
      <c r="BA77" s="3"/>
      <c r="BB77" s="14" t="s">
        <v>20</v>
      </c>
      <c r="BC77" s="14" t="s">
        <v>12</v>
      </c>
      <c r="BD77" s="25" t="s">
        <v>12</v>
      </c>
    </row>
    <row r="78" spans="2:56" ht="15.75" thickBot="1">
      <c r="B78" s="26" t="s">
        <v>12</v>
      </c>
      <c r="C78" s="27" t="s">
        <v>12</v>
      </c>
      <c r="D78" s="28" t="s">
        <v>7</v>
      </c>
      <c r="E78" s="5"/>
      <c r="F78" s="29" t="s">
        <v>22</v>
      </c>
      <c r="G78" s="29" t="s">
        <v>23</v>
      </c>
      <c r="H78" s="29" t="s">
        <v>24</v>
      </c>
      <c r="I78" s="29" t="s">
        <v>25</v>
      </c>
      <c r="J78" s="29" t="s">
        <v>26</v>
      </c>
      <c r="K78" s="29" t="s">
        <v>17</v>
      </c>
      <c r="L78" s="30"/>
      <c r="M78" s="31" t="s">
        <v>7</v>
      </c>
      <c r="N78" s="32" t="s">
        <v>27</v>
      </c>
      <c r="O78" s="33"/>
      <c r="P78" s="27" t="s">
        <v>28</v>
      </c>
      <c r="Q78" s="5"/>
      <c r="R78" s="27" t="s">
        <v>29</v>
      </c>
      <c r="S78" s="34" t="s">
        <v>30</v>
      </c>
      <c r="T78" s="27" t="s">
        <v>31</v>
      </c>
      <c r="U78" s="27" t="s">
        <v>32</v>
      </c>
      <c r="V78" s="27" t="s">
        <v>33</v>
      </c>
      <c r="W78" s="35" t="s">
        <v>34</v>
      </c>
      <c r="X78" s="5" t="s">
        <v>12</v>
      </c>
      <c r="Y78" s="253" t="s">
        <v>35</v>
      </c>
      <c r="Z78" s="254"/>
      <c r="AA78" s="254"/>
      <c r="AB78" s="255"/>
      <c r="AC78" s="36" t="s">
        <v>17</v>
      </c>
      <c r="AD78" s="37"/>
      <c r="AE78" s="256" t="s">
        <v>36</v>
      </c>
      <c r="AF78" s="257"/>
      <c r="AG78" s="257"/>
      <c r="AH78" s="38" t="s">
        <v>37</v>
      </c>
      <c r="AI78" s="5"/>
      <c r="AJ78" s="39" t="s">
        <v>38</v>
      </c>
      <c r="AK78" s="40" t="s">
        <v>39</v>
      </c>
      <c r="AL78" s="39" t="s">
        <v>40</v>
      </c>
      <c r="AM78" s="39" t="s">
        <v>41</v>
      </c>
      <c r="AN78" s="27" t="s">
        <v>42</v>
      </c>
      <c r="AO78" s="10"/>
      <c r="AP78" s="41"/>
      <c r="AQ78" s="42"/>
      <c r="AR78" s="34"/>
      <c r="AS78" s="41" t="s">
        <v>43</v>
      </c>
      <c r="AT78" s="43" t="s">
        <v>119</v>
      </c>
      <c r="AU78" s="34"/>
      <c r="AV78" s="5"/>
      <c r="AW78" s="44" t="s">
        <v>11</v>
      </c>
      <c r="AX78" s="35" t="s">
        <v>11</v>
      </c>
      <c r="AY78" s="27" t="s">
        <v>44</v>
      </c>
      <c r="AZ78" s="27" t="s">
        <v>45</v>
      </c>
      <c r="BA78" s="5"/>
      <c r="BB78" s="30" t="s">
        <v>11</v>
      </c>
      <c r="BC78" s="30" t="s">
        <v>44</v>
      </c>
      <c r="BD78" s="45" t="s">
        <v>45</v>
      </c>
    </row>
    <row r="79" spans="2:56" ht="15" customHeight="1" thickBot="1">
      <c r="B79" s="46"/>
      <c r="C79" s="47"/>
      <c r="D79" s="48" t="s">
        <v>12</v>
      </c>
      <c r="E79" s="7"/>
      <c r="F79" s="49"/>
      <c r="G79" s="49"/>
      <c r="H79" s="49"/>
      <c r="I79" s="49" t="s">
        <v>46</v>
      </c>
      <c r="J79" s="49"/>
      <c r="K79" s="49"/>
      <c r="L79" s="50"/>
      <c r="M79" s="51" t="s">
        <v>47</v>
      </c>
      <c r="N79" s="49" t="s">
        <v>48</v>
      </c>
      <c r="O79" s="50"/>
      <c r="P79" s="47" t="s">
        <v>12</v>
      </c>
      <c r="Q79" s="7"/>
      <c r="R79" s="47"/>
      <c r="S79" s="52"/>
      <c r="T79" s="47"/>
      <c r="U79" s="47"/>
      <c r="V79" s="47" t="s">
        <v>49</v>
      </c>
      <c r="W79" s="53" t="s">
        <v>50</v>
      </c>
      <c r="X79" s="7"/>
      <c r="Y79" s="54" t="s">
        <v>30</v>
      </c>
      <c r="Z79" s="54" t="s">
        <v>31</v>
      </c>
      <c r="AA79" s="55" t="s">
        <v>51</v>
      </c>
      <c r="AB79" s="56" t="s">
        <v>52</v>
      </c>
      <c r="AC79" s="57"/>
      <c r="AD79" s="7"/>
      <c r="AE79" s="58" t="s">
        <v>30</v>
      </c>
      <c r="AF79" s="59" t="s">
        <v>31</v>
      </c>
      <c r="AG79" s="60" t="s">
        <v>52</v>
      </c>
      <c r="AH79" s="61" t="s">
        <v>52</v>
      </c>
      <c r="AI79" s="62"/>
      <c r="AJ79" s="47" t="s">
        <v>53</v>
      </c>
      <c r="AK79" s="63" t="s">
        <v>53</v>
      </c>
      <c r="AL79" s="47" t="s">
        <v>53</v>
      </c>
      <c r="AM79" s="47" t="s">
        <v>53</v>
      </c>
      <c r="AN79" s="47" t="s">
        <v>53</v>
      </c>
      <c r="AO79" s="7"/>
      <c r="AP79" s="64" t="s">
        <v>54</v>
      </c>
      <c r="AQ79" s="65" t="s">
        <v>55</v>
      </c>
      <c r="AR79" s="66" t="s">
        <v>56</v>
      </c>
      <c r="AS79" s="67" t="s">
        <v>57</v>
      </c>
      <c r="AT79" s="65" t="s">
        <v>58</v>
      </c>
      <c r="AU79" s="66" t="s">
        <v>59</v>
      </c>
      <c r="AV79" s="7"/>
      <c r="AW79" s="68" t="s">
        <v>21</v>
      </c>
      <c r="AX79" s="53" t="s">
        <v>21</v>
      </c>
      <c r="AY79" s="47"/>
      <c r="AZ79" s="47"/>
      <c r="BA79" s="7"/>
      <c r="BB79" s="69">
        <v>1</v>
      </c>
      <c r="BC79" s="70">
        <v>0</v>
      </c>
      <c r="BD79" s="71" t="s">
        <v>60</v>
      </c>
    </row>
    <row r="80" spans="2:56" ht="16.5" thickBot="1">
      <c r="B80" s="72">
        <v>41605</v>
      </c>
      <c r="C80" s="73" t="s">
        <v>61</v>
      </c>
      <c r="D80" s="14">
        <v>10</v>
      </c>
      <c r="E80" s="74"/>
      <c r="F80" s="75">
        <v>0</v>
      </c>
      <c r="G80" s="14">
        <v>1</v>
      </c>
      <c r="H80" s="14">
        <v>0</v>
      </c>
      <c r="I80" s="14">
        <v>0</v>
      </c>
      <c r="J80" s="14">
        <v>0</v>
      </c>
      <c r="K80" s="14">
        <f>SUM(F80:J80)</f>
        <v>1</v>
      </c>
      <c r="L80" s="74"/>
      <c r="M80" s="75">
        <v>0</v>
      </c>
      <c r="N80" s="14">
        <v>2</v>
      </c>
      <c r="O80" s="74"/>
      <c r="P80" s="76">
        <f>D80-(M80+N80)</f>
        <v>8</v>
      </c>
      <c r="Q80" s="74"/>
      <c r="R80" s="77" t="s">
        <v>115</v>
      </c>
      <c r="S80" s="78">
        <v>0.13</v>
      </c>
      <c r="T80" s="78">
        <v>0.13</v>
      </c>
      <c r="U80" s="79">
        <f>S80+T80</f>
        <v>0.26</v>
      </c>
      <c r="V80" s="80">
        <v>95</v>
      </c>
      <c r="W80" s="15">
        <f>P80*V80</f>
        <v>760</v>
      </c>
      <c r="X80" s="74"/>
      <c r="Y80" s="81">
        <v>576</v>
      </c>
      <c r="Z80" s="82">
        <v>576</v>
      </c>
      <c r="AA80" s="82">
        <v>0</v>
      </c>
      <c r="AB80" s="82">
        <v>0</v>
      </c>
      <c r="AC80" s="83">
        <v>576</v>
      </c>
      <c r="AD80" s="84"/>
      <c r="AE80" s="81">
        <v>13</v>
      </c>
      <c r="AF80" s="82">
        <v>0</v>
      </c>
      <c r="AG80" s="82"/>
      <c r="AH80" s="82">
        <v>13</v>
      </c>
      <c r="AI80" s="5"/>
      <c r="AJ80" s="11">
        <f>AC80*U80</f>
        <v>149.76</v>
      </c>
      <c r="AK80" s="85">
        <v>4</v>
      </c>
      <c r="AL80" s="14">
        <v>4</v>
      </c>
      <c r="AM80" s="14">
        <v>0</v>
      </c>
      <c r="AN80" s="15">
        <f>AK80+AM80</f>
        <v>4</v>
      </c>
      <c r="AO80" s="86" t="e">
        <f>#REF!</f>
        <v>#REF!</v>
      </c>
      <c r="AP80" s="87">
        <v>0</v>
      </c>
      <c r="AQ80" s="87">
        <v>10</v>
      </c>
      <c r="AR80" s="88">
        <f>100- ((AP80+AQ80)/(AC80*2))*100</f>
        <v>99.131944444444443</v>
      </c>
      <c r="AS80" s="89">
        <f>AU65</f>
        <v>517.37599999999998</v>
      </c>
      <c r="AT80" s="90">
        <f>AJ80+AK80+AL80+AM80</f>
        <v>157.76</v>
      </c>
      <c r="AU80" s="90">
        <f>AS80-AT80</f>
        <v>359.61599999999999</v>
      </c>
      <c r="AV80" s="5"/>
      <c r="AW80" s="11">
        <f>(AC80/W80)*100</f>
        <v>75.789473684210535</v>
      </c>
      <c r="AX80" s="14" t="s">
        <v>63</v>
      </c>
      <c r="AY80" s="15">
        <f>(AK80/(AJ80+AK80))*100</f>
        <v>2.6014568158168578</v>
      </c>
      <c r="AZ80" s="14">
        <f>(AN80/AJ80)*100</f>
        <v>2.6709401709401712</v>
      </c>
      <c r="BA80" s="74"/>
      <c r="BB80" s="75" t="s">
        <v>64</v>
      </c>
      <c r="BC80" s="14" t="s">
        <v>64</v>
      </c>
      <c r="BD80" s="14" t="s">
        <v>64</v>
      </c>
    </row>
    <row r="81" spans="2:56" ht="15.75">
      <c r="B81" s="91" t="s">
        <v>65</v>
      </c>
      <c r="C81" s="92"/>
      <c r="D81" s="92"/>
      <c r="E81" s="74"/>
      <c r="F81" s="77"/>
      <c r="G81" s="92"/>
      <c r="H81" s="92"/>
      <c r="I81" s="92"/>
      <c r="J81" s="92"/>
      <c r="K81" s="92"/>
      <c r="L81" s="74"/>
      <c r="M81" s="77"/>
      <c r="N81" s="92"/>
      <c r="O81" s="74"/>
      <c r="P81" s="93">
        <f>D80-M80-N80-K80</f>
        <v>7</v>
      </c>
      <c r="Q81" s="74"/>
      <c r="R81" s="77"/>
      <c r="S81" s="78"/>
      <c r="T81" s="78"/>
      <c r="U81" s="79"/>
      <c r="V81" s="80"/>
      <c r="W81" s="94">
        <f>(P80-K80)*V80</f>
        <v>665</v>
      </c>
      <c r="X81" s="95"/>
      <c r="Y81" s="96"/>
      <c r="Z81" s="97"/>
      <c r="AA81" s="97"/>
      <c r="AB81" s="97"/>
      <c r="AC81" s="98"/>
      <c r="AD81" s="99"/>
      <c r="AE81" s="96"/>
      <c r="AF81" s="97"/>
      <c r="AG81" s="97"/>
      <c r="AH81" s="97"/>
      <c r="AI81" s="10"/>
      <c r="AJ81" s="100"/>
      <c r="AK81" s="101"/>
      <c r="AL81" s="102"/>
      <c r="AM81" s="102"/>
      <c r="AN81" s="102"/>
      <c r="AO81" s="95"/>
      <c r="AP81" s="103"/>
      <c r="AQ81" s="103"/>
      <c r="AR81" s="104"/>
      <c r="AS81" s="105"/>
      <c r="AT81" s="101"/>
      <c r="AU81" s="101"/>
      <c r="AV81" s="10"/>
      <c r="AW81" s="106">
        <f>((AC80+AC81)/W81)*100</f>
        <v>86.616541353383454</v>
      </c>
      <c r="AX81" s="102"/>
      <c r="AY81" s="102"/>
      <c r="AZ81" s="102"/>
      <c r="BA81" s="95"/>
      <c r="BB81" s="77"/>
      <c r="BC81" s="92"/>
      <c r="BD81" s="92"/>
    </row>
    <row r="84" spans="2:56" ht="15.75" thickBot="1">
      <c r="B84" s="165" t="s">
        <v>77</v>
      </c>
    </row>
    <row r="85" spans="2:56">
      <c r="B85" s="108" t="s">
        <v>3</v>
      </c>
      <c r="C85" s="109" t="s">
        <v>4</v>
      </c>
      <c r="D85" s="110" t="s">
        <v>4</v>
      </c>
      <c r="E85" s="111"/>
      <c r="F85" s="261" t="s">
        <v>5</v>
      </c>
      <c r="G85" s="262"/>
      <c r="H85" s="262"/>
      <c r="I85" s="262"/>
      <c r="J85" s="262"/>
      <c r="K85" s="263"/>
      <c r="L85" s="112"/>
      <c r="M85" s="264" t="s">
        <v>6</v>
      </c>
      <c r="N85" s="265"/>
      <c r="O85" s="112"/>
      <c r="P85" s="112" t="s">
        <v>7</v>
      </c>
      <c r="Q85" s="111"/>
      <c r="R85" s="112" t="s">
        <v>8</v>
      </c>
      <c r="S85" s="261" t="s">
        <v>9</v>
      </c>
      <c r="T85" s="262"/>
      <c r="U85" s="263"/>
      <c r="V85" s="112" t="s">
        <v>10</v>
      </c>
      <c r="W85" s="112" t="s">
        <v>11</v>
      </c>
      <c r="X85" s="111" t="s">
        <v>12</v>
      </c>
      <c r="Y85" s="266" t="s">
        <v>13</v>
      </c>
      <c r="Z85" s="267"/>
      <c r="AA85" s="267"/>
      <c r="AB85" s="267"/>
      <c r="AC85" s="113" t="s">
        <v>11</v>
      </c>
      <c r="AD85" s="179"/>
      <c r="AE85" s="266" t="s">
        <v>14</v>
      </c>
      <c r="AF85" s="267"/>
      <c r="AG85" s="267"/>
      <c r="AH85" s="115" t="s">
        <v>15</v>
      </c>
      <c r="AI85" s="111"/>
      <c r="AJ85" s="116" t="s">
        <v>16</v>
      </c>
      <c r="AK85" s="117"/>
      <c r="AL85" s="111"/>
      <c r="AM85" s="118"/>
      <c r="AN85" s="112" t="s">
        <v>17</v>
      </c>
      <c r="AO85" s="111"/>
      <c r="AP85" s="258" t="s">
        <v>18</v>
      </c>
      <c r="AQ85" s="259"/>
      <c r="AR85" s="260"/>
      <c r="AS85" s="258" t="s">
        <v>19</v>
      </c>
      <c r="AT85" s="259"/>
      <c r="AU85" s="260"/>
      <c r="AV85" s="111"/>
      <c r="AW85" s="112" t="s">
        <v>20</v>
      </c>
      <c r="AX85" s="112" t="s">
        <v>20</v>
      </c>
      <c r="AY85" s="112" t="s">
        <v>21</v>
      </c>
      <c r="AZ85" s="112" t="s">
        <v>21</v>
      </c>
      <c r="BA85" s="111"/>
      <c r="BB85" s="112" t="s">
        <v>20</v>
      </c>
      <c r="BC85" s="112" t="s">
        <v>12</v>
      </c>
      <c r="BD85" s="119" t="s">
        <v>12</v>
      </c>
    </row>
    <row r="86" spans="2:56" ht="15.75" thickBot="1">
      <c r="B86" s="120" t="s">
        <v>12</v>
      </c>
      <c r="C86" s="121" t="s">
        <v>12</v>
      </c>
      <c r="D86" s="122" t="s">
        <v>7</v>
      </c>
      <c r="E86" s="123"/>
      <c r="F86" s="124" t="s">
        <v>22</v>
      </c>
      <c r="G86" s="124" t="s">
        <v>23</v>
      </c>
      <c r="H86" s="124" t="s">
        <v>24</v>
      </c>
      <c r="I86" s="124" t="s">
        <v>25</v>
      </c>
      <c r="J86" s="124" t="s">
        <v>26</v>
      </c>
      <c r="K86" s="124" t="s">
        <v>17</v>
      </c>
      <c r="L86" s="121"/>
      <c r="M86" s="125" t="s">
        <v>7</v>
      </c>
      <c r="N86" s="126" t="s">
        <v>27</v>
      </c>
      <c r="O86" s="121"/>
      <c r="P86" s="121" t="s">
        <v>28</v>
      </c>
      <c r="Q86" s="123"/>
      <c r="R86" s="121" t="s">
        <v>29</v>
      </c>
      <c r="S86" s="127" t="s">
        <v>30</v>
      </c>
      <c r="T86" s="121" t="s">
        <v>31</v>
      </c>
      <c r="U86" s="121" t="s">
        <v>32</v>
      </c>
      <c r="V86" s="121" t="s">
        <v>33</v>
      </c>
      <c r="W86" s="121" t="s">
        <v>34</v>
      </c>
      <c r="X86" s="123" t="s">
        <v>12</v>
      </c>
      <c r="Y86" s="246" t="s">
        <v>35</v>
      </c>
      <c r="Z86" s="247"/>
      <c r="AA86" s="247"/>
      <c r="AB86" s="248"/>
      <c r="AC86" s="125" t="s">
        <v>17</v>
      </c>
      <c r="AD86" s="178"/>
      <c r="AE86" s="249" t="s">
        <v>36</v>
      </c>
      <c r="AF86" s="248"/>
      <c r="AG86" s="248"/>
      <c r="AH86" s="129" t="s">
        <v>37</v>
      </c>
      <c r="AI86" s="123"/>
      <c r="AJ86" s="130" t="s">
        <v>38</v>
      </c>
      <c r="AK86" s="131" t="s">
        <v>39</v>
      </c>
      <c r="AL86" s="130" t="s">
        <v>40</v>
      </c>
      <c r="AM86" s="130" t="s">
        <v>41</v>
      </c>
      <c r="AN86" s="121" t="s">
        <v>42</v>
      </c>
      <c r="AO86" s="123"/>
      <c r="AP86" s="132"/>
      <c r="AQ86" s="123"/>
      <c r="AR86" s="127"/>
      <c r="AS86" s="132" t="s">
        <v>43</v>
      </c>
      <c r="AT86" s="123" t="s">
        <v>119</v>
      </c>
      <c r="AU86" s="127"/>
      <c r="AV86" s="123"/>
      <c r="AW86" s="121" t="s">
        <v>11</v>
      </c>
      <c r="AX86" s="121" t="s">
        <v>11</v>
      </c>
      <c r="AY86" s="121" t="s">
        <v>44</v>
      </c>
      <c r="AZ86" s="121" t="s">
        <v>45</v>
      </c>
      <c r="BA86" s="123"/>
      <c r="BB86" s="121" t="s">
        <v>11</v>
      </c>
      <c r="BC86" s="121" t="s">
        <v>44</v>
      </c>
      <c r="BD86" s="122" t="s">
        <v>45</v>
      </c>
    </row>
    <row r="87" spans="2:56" ht="15" customHeight="1" thickBot="1">
      <c r="B87" s="133"/>
      <c r="C87" s="134"/>
      <c r="D87" s="135" t="s">
        <v>12</v>
      </c>
      <c r="E87" s="136"/>
      <c r="F87" s="137"/>
      <c r="G87" s="137"/>
      <c r="H87" s="137"/>
      <c r="I87" s="137" t="s">
        <v>46</v>
      </c>
      <c r="J87" s="137"/>
      <c r="K87" s="137"/>
      <c r="L87" s="134"/>
      <c r="M87" s="138" t="s">
        <v>47</v>
      </c>
      <c r="N87" s="137" t="s">
        <v>48</v>
      </c>
      <c r="O87" s="134"/>
      <c r="P87" s="134" t="s">
        <v>12</v>
      </c>
      <c r="Q87" s="136"/>
      <c r="R87" s="134"/>
      <c r="S87" s="139"/>
      <c r="T87" s="134"/>
      <c r="U87" s="134"/>
      <c r="V87" s="134" t="s">
        <v>49</v>
      </c>
      <c r="W87" s="134" t="s">
        <v>50</v>
      </c>
      <c r="X87" s="136"/>
      <c r="Y87" s="140" t="s">
        <v>30</v>
      </c>
      <c r="Z87" s="140" t="s">
        <v>31</v>
      </c>
      <c r="AA87" s="141" t="s">
        <v>51</v>
      </c>
      <c r="AB87" s="142" t="s">
        <v>52</v>
      </c>
      <c r="AC87" s="139"/>
      <c r="AD87" s="136"/>
      <c r="AE87" s="143" t="s">
        <v>30</v>
      </c>
      <c r="AF87" s="144" t="s">
        <v>31</v>
      </c>
      <c r="AG87" s="145" t="s">
        <v>52</v>
      </c>
      <c r="AH87" s="146" t="s">
        <v>52</v>
      </c>
      <c r="AI87" s="136"/>
      <c r="AJ87" s="134" t="s">
        <v>53</v>
      </c>
      <c r="AK87" s="147" t="s">
        <v>53</v>
      </c>
      <c r="AL87" s="134" t="s">
        <v>53</v>
      </c>
      <c r="AM87" s="134" t="s">
        <v>53</v>
      </c>
      <c r="AN87" s="134" t="s">
        <v>53</v>
      </c>
      <c r="AO87" s="136"/>
      <c r="AP87" s="148" t="s">
        <v>54</v>
      </c>
      <c r="AQ87" s="149" t="s">
        <v>55</v>
      </c>
      <c r="AR87" s="140" t="s">
        <v>56</v>
      </c>
      <c r="AS87" s="150" t="s">
        <v>57</v>
      </c>
      <c r="AT87" s="149" t="s">
        <v>58</v>
      </c>
      <c r="AU87" s="140" t="s">
        <v>59</v>
      </c>
      <c r="AV87" s="136"/>
      <c r="AW87" s="134" t="s">
        <v>21</v>
      </c>
      <c r="AX87" s="134" t="s">
        <v>21</v>
      </c>
      <c r="AY87" s="134"/>
      <c r="AZ87" s="134"/>
      <c r="BA87" s="136"/>
      <c r="BB87" s="151">
        <v>1</v>
      </c>
      <c r="BC87" s="152">
        <v>0</v>
      </c>
      <c r="BD87" s="135" t="s">
        <v>60</v>
      </c>
    </row>
    <row r="88" spans="2:56">
      <c r="B88" t="s">
        <v>120</v>
      </c>
      <c r="F88">
        <f t="shared" ref="F88:K88" si="0">F14+F20+F23+F26+F32+F35+F41+F44+F47+F53+F56+F59+F65+F71+F74+F80</f>
        <v>6.95</v>
      </c>
      <c r="G88">
        <f t="shared" si="0"/>
        <v>5.83</v>
      </c>
      <c r="H88">
        <f t="shared" si="0"/>
        <v>0</v>
      </c>
      <c r="I88">
        <f t="shared" si="0"/>
        <v>0</v>
      </c>
      <c r="J88">
        <f t="shared" si="0"/>
        <v>0</v>
      </c>
      <c r="K88">
        <f t="shared" si="0"/>
        <v>12.780000000000001</v>
      </c>
      <c r="N88">
        <f>N14+N20+N23+N26+N32+N35+N41+N44+N47+N53+N56+N59+N65+N71+N74+N80</f>
        <v>15.25</v>
      </c>
      <c r="P88">
        <f>P15++P21+P24+P27+P33+P36+P42+P45+P48+P54+P57+P60+P66+P72+P75+P81</f>
        <v>118.47</v>
      </c>
      <c r="AJ88" s="1">
        <f>AJ32+AJ35+AJ53+AJ56+AJ59+AJ65+AJ71+AJ74+AJ80</f>
        <v>1969.13</v>
      </c>
      <c r="AK88" s="1">
        <f>AK32+AK35+AK53+AK56+AK59+AK65+AK71+AK74+AK80</f>
        <v>90.042000000000002</v>
      </c>
      <c r="AL88" s="1">
        <f>AL32+AL35+AL53+AL56+AL59+AL65+AL71+AL74+AL80</f>
        <v>78.5</v>
      </c>
      <c r="AM88" s="1">
        <f>AM32+AM35+AM53+AM56+AM59+AM65+AM71+AM74+AM80</f>
        <v>16.75</v>
      </c>
      <c r="AS88" s="1">
        <f>AS32+AS35+AS53+AS56+AS59+AS65+AS71+AS74+AS80</f>
        <v>4715</v>
      </c>
      <c r="AT88" s="1">
        <f>AT32+AT35+AT53+AT56+AT59+AT65+AT71+AT74+AT80</f>
        <v>2154.422</v>
      </c>
      <c r="AU88" s="1">
        <f>AU32+AU35+AU53+AU56+AU59+AU65+AU71+AU74+AU80</f>
        <v>2560.578</v>
      </c>
    </row>
    <row r="90" spans="2:56">
      <c r="B90" t="s">
        <v>95</v>
      </c>
      <c r="AJ90">
        <f>AJ20+AJ23+AJ26</f>
        <v>722.24</v>
      </c>
      <c r="AK90">
        <f>AK20+AK23+AK26</f>
        <v>14.3</v>
      </c>
      <c r="AL90">
        <f>AL20+AL23+AL26</f>
        <v>32.020000000000003</v>
      </c>
      <c r="AM90">
        <f>AM20+AM23+AM26</f>
        <v>0</v>
      </c>
    </row>
    <row r="92" spans="2:56">
      <c r="B92" t="s">
        <v>121</v>
      </c>
      <c r="AJ92">
        <f>AJ14+AJ41+AJ44+AJ47+AJ71+AJ74</f>
        <v>1485.22</v>
      </c>
      <c r="AK92">
        <f>AK14+AK41+AK44+AK47+AK71+AK74</f>
        <v>57.542000000000002</v>
      </c>
      <c r="AL92">
        <f>AL14+AL41+AL44+AL47+AL71+AL74</f>
        <v>60.3</v>
      </c>
      <c r="AM92">
        <f>AM14+AM41+AM44+AM47+AM71+AM74</f>
        <v>30.75</v>
      </c>
    </row>
  </sheetData>
  <mergeCells count="84">
    <mergeCell ref="Y39:AB39"/>
    <mergeCell ref="AE39:AG39"/>
    <mergeCell ref="AP29:AR29"/>
    <mergeCell ref="AS29:AU29"/>
    <mergeCell ref="Y30:AB30"/>
    <mergeCell ref="AE30:AG30"/>
    <mergeCell ref="AP38:AR38"/>
    <mergeCell ref="AS38:AU38"/>
    <mergeCell ref="Y29:AB29"/>
    <mergeCell ref="AE29:AG29"/>
    <mergeCell ref="F38:K38"/>
    <mergeCell ref="M38:N38"/>
    <mergeCell ref="S38:U38"/>
    <mergeCell ref="Y38:AB38"/>
    <mergeCell ref="AE38:AG38"/>
    <mergeCell ref="I2:AN5"/>
    <mergeCell ref="AS2:AZ5"/>
    <mergeCell ref="BB8:BD8"/>
    <mergeCell ref="AP17:AR17"/>
    <mergeCell ref="AS17:AU17"/>
    <mergeCell ref="F17:K17"/>
    <mergeCell ref="M17:N17"/>
    <mergeCell ref="S17:U17"/>
    <mergeCell ref="Y17:AB17"/>
    <mergeCell ref="AE17:AG17"/>
    <mergeCell ref="AP50:AR50"/>
    <mergeCell ref="AS50:AU50"/>
    <mergeCell ref="Y12:AB12"/>
    <mergeCell ref="AE12:AG12"/>
    <mergeCell ref="F11:K11"/>
    <mergeCell ref="M11:N11"/>
    <mergeCell ref="S11:U11"/>
    <mergeCell ref="Y11:AB11"/>
    <mergeCell ref="AE11:AG11"/>
    <mergeCell ref="AP11:AR11"/>
    <mergeCell ref="AS11:AU11"/>
    <mergeCell ref="Y18:AB18"/>
    <mergeCell ref="AE18:AG18"/>
    <mergeCell ref="F29:K29"/>
    <mergeCell ref="M29:N29"/>
    <mergeCell ref="S29:U29"/>
    <mergeCell ref="F68:K68"/>
    <mergeCell ref="M68:N68"/>
    <mergeCell ref="S68:U68"/>
    <mergeCell ref="Y68:AB68"/>
    <mergeCell ref="AE68:AG68"/>
    <mergeCell ref="F50:K50"/>
    <mergeCell ref="M50:N50"/>
    <mergeCell ref="S50:U50"/>
    <mergeCell ref="Y50:AB50"/>
    <mergeCell ref="AE50:AG50"/>
    <mergeCell ref="Y51:AB51"/>
    <mergeCell ref="AE51:AG51"/>
    <mergeCell ref="AP68:AR68"/>
    <mergeCell ref="AS68:AU68"/>
    <mergeCell ref="Y78:AB78"/>
    <mergeCell ref="AE78:AG78"/>
    <mergeCell ref="Y63:AB63"/>
    <mergeCell ref="AE63:AG63"/>
    <mergeCell ref="Y69:AB69"/>
    <mergeCell ref="AE69:AG69"/>
    <mergeCell ref="AP77:AR77"/>
    <mergeCell ref="AS77:AU77"/>
    <mergeCell ref="AP62:AR62"/>
    <mergeCell ref="AS62:AU62"/>
    <mergeCell ref="F62:K62"/>
    <mergeCell ref="M62:N62"/>
    <mergeCell ref="S62:U62"/>
    <mergeCell ref="Y62:AB62"/>
    <mergeCell ref="AE62:AG62"/>
    <mergeCell ref="F77:K77"/>
    <mergeCell ref="M77:N77"/>
    <mergeCell ref="S77:U77"/>
    <mergeCell ref="Y77:AB77"/>
    <mergeCell ref="AE77:AG77"/>
    <mergeCell ref="AP85:AR85"/>
    <mergeCell ref="AS85:AU85"/>
    <mergeCell ref="Y86:AB86"/>
    <mergeCell ref="AE86:AG86"/>
    <mergeCell ref="F85:K85"/>
    <mergeCell ref="M85:N85"/>
    <mergeCell ref="S85:U85"/>
    <mergeCell ref="Y85:AB85"/>
    <mergeCell ref="AE85:AG85"/>
  </mergeCells>
  <conditionalFormatting sqref="BB7:BD7 BB14:BD15">
    <cfRule type="containsText" dxfId="61" priority="45" operator="containsText" text="Si">
      <formula>NOT(ISERROR(SEARCH("Si",BB7)))</formula>
    </cfRule>
    <cfRule type="containsText" dxfId="60" priority="46" operator="containsText" text="No">
      <formula>NOT(ISERROR(SEARCH("No",BB7)))</formula>
    </cfRule>
  </conditionalFormatting>
  <conditionalFormatting sqref="BB20:BD21">
    <cfRule type="containsText" dxfId="59" priority="29" operator="containsText" text="Si">
      <formula>NOT(ISERROR(SEARCH("Si",BB20)))</formula>
    </cfRule>
    <cfRule type="containsText" dxfId="58" priority="30" operator="containsText" text="No">
      <formula>NOT(ISERROR(SEARCH("No",BB20)))</formula>
    </cfRule>
  </conditionalFormatting>
  <conditionalFormatting sqref="BB23:BD24">
    <cfRule type="containsText" dxfId="57" priority="27" operator="containsText" text="Si">
      <formula>NOT(ISERROR(SEARCH("Si",BB23)))</formula>
    </cfRule>
    <cfRule type="containsText" dxfId="56" priority="28" operator="containsText" text="No">
      <formula>NOT(ISERROR(SEARCH("No",BB23)))</formula>
    </cfRule>
  </conditionalFormatting>
  <conditionalFormatting sqref="BB26:BD27">
    <cfRule type="containsText" dxfId="55" priority="25" operator="containsText" text="Si">
      <formula>NOT(ISERROR(SEARCH("Si",BB26)))</formula>
    </cfRule>
    <cfRule type="containsText" dxfId="54" priority="26" operator="containsText" text="No">
      <formula>NOT(ISERROR(SEARCH("No",BB26)))</formula>
    </cfRule>
  </conditionalFormatting>
  <conditionalFormatting sqref="BB32:BD33">
    <cfRule type="containsText" dxfId="53" priority="23" operator="containsText" text="Si">
      <formula>NOT(ISERROR(SEARCH("Si",BB32)))</formula>
    </cfRule>
    <cfRule type="containsText" dxfId="52" priority="24" operator="containsText" text="No">
      <formula>NOT(ISERROR(SEARCH("No",BB32)))</formula>
    </cfRule>
  </conditionalFormatting>
  <conditionalFormatting sqref="BB35:BD36">
    <cfRule type="containsText" dxfId="51" priority="21" operator="containsText" text="Si">
      <formula>NOT(ISERROR(SEARCH("Si",BB35)))</formula>
    </cfRule>
    <cfRule type="containsText" dxfId="50" priority="22" operator="containsText" text="No">
      <formula>NOT(ISERROR(SEARCH("No",BB35)))</formula>
    </cfRule>
  </conditionalFormatting>
  <conditionalFormatting sqref="BB41:BD42">
    <cfRule type="containsText" dxfId="49" priority="19" operator="containsText" text="Si">
      <formula>NOT(ISERROR(SEARCH("Si",BB41)))</formula>
    </cfRule>
    <cfRule type="containsText" dxfId="48" priority="20" operator="containsText" text="No">
      <formula>NOT(ISERROR(SEARCH("No",BB41)))</formula>
    </cfRule>
  </conditionalFormatting>
  <conditionalFormatting sqref="BB44:BD45">
    <cfRule type="containsText" dxfId="47" priority="17" operator="containsText" text="Si">
      <formula>NOT(ISERROR(SEARCH("Si",BB44)))</formula>
    </cfRule>
    <cfRule type="containsText" dxfId="46" priority="18" operator="containsText" text="No">
      <formula>NOT(ISERROR(SEARCH("No",BB44)))</formula>
    </cfRule>
  </conditionalFormatting>
  <conditionalFormatting sqref="BB47:BD48">
    <cfRule type="containsText" dxfId="45" priority="15" operator="containsText" text="Si">
      <formula>NOT(ISERROR(SEARCH("Si",BB47)))</formula>
    </cfRule>
    <cfRule type="containsText" dxfId="44" priority="16" operator="containsText" text="No">
      <formula>NOT(ISERROR(SEARCH("No",BB47)))</formula>
    </cfRule>
  </conditionalFormatting>
  <conditionalFormatting sqref="BB53:BD54">
    <cfRule type="containsText" dxfId="43" priority="13" operator="containsText" text="Si">
      <formula>NOT(ISERROR(SEARCH("Si",BB53)))</formula>
    </cfRule>
    <cfRule type="containsText" dxfId="42" priority="14" operator="containsText" text="No">
      <formula>NOT(ISERROR(SEARCH("No",BB53)))</formula>
    </cfRule>
  </conditionalFormatting>
  <conditionalFormatting sqref="BB56:BD57">
    <cfRule type="containsText" dxfId="41" priority="11" operator="containsText" text="Si">
      <formula>NOT(ISERROR(SEARCH("Si",BB56)))</formula>
    </cfRule>
    <cfRule type="containsText" dxfId="40" priority="12" operator="containsText" text="No">
      <formula>NOT(ISERROR(SEARCH("No",BB56)))</formula>
    </cfRule>
  </conditionalFormatting>
  <conditionalFormatting sqref="BB59:BD60">
    <cfRule type="containsText" dxfId="39" priority="9" operator="containsText" text="Si">
      <formula>NOT(ISERROR(SEARCH("Si",BB59)))</formula>
    </cfRule>
    <cfRule type="containsText" dxfId="38" priority="10" operator="containsText" text="No">
      <formula>NOT(ISERROR(SEARCH("No",BB59)))</formula>
    </cfRule>
  </conditionalFormatting>
  <conditionalFormatting sqref="BB65:BD66">
    <cfRule type="containsText" dxfId="37" priority="7" operator="containsText" text="Si">
      <formula>NOT(ISERROR(SEARCH("Si",BB65)))</formula>
    </cfRule>
    <cfRule type="containsText" dxfId="36" priority="8" operator="containsText" text="No">
      <formula>NOT(ISERROR(SEARCH("No",BB65)))</formula>
    </cfRule>
  </conditionalFormatting>
  <conditionalFormatting sqref="BB71:BD72">
    <cfRule type="containsText" dxfId="35" priority="5" operator="containsText" text="Si">
      <formula>NOT(ISERROR(SEARCH("Si",BB71)))</formula>
    </cfRule>
    <cfRule type="containsText" dxfId="34" priority="6" operator="containsText" text="No">
      <formula>NOT(ISERROR(SEARCH("No",BB71)))</formula>
    </cfRule>
  </conditionalFormatting>
  <conditionalFormatting sqref="BB74:BD75">
    <cfRule type="containsText" dxfId="33" priority="3" operator="containsText" text="Si">
      <formula>NOT(ISERROR(SEARCH("Si",BB74)))</formula>
    </cfRule>
    <cfRule type="containsText" dxfId="32" priority="4" operator="containsText" text="No">
      <formula>NOT(ISERROR(SEARCH("No",BB74)))</formula>
    </cfRule>
  </conditionalFormatting>
  <conditionalFormatting sqref="BB80:BD81">
    <cfRule type="containsText" dxfId="31" priority="1" operator="containsText" text="Si">
      <formula>NOT(ISERROR(SEARCH("Si",BB80)))</formula>
    </cfRule>
    <cfRule type="containsText" dxfId="30" priority="2" operator="containsText" text="No">
      <formula>NOT(ISERROR(SEARCH("No",BB80)))</formula>
    </cfRule>
  </conditionalFormatting>
  <pageMargins left="0.51181102362204722" right="0.15748031496062992" top="0.74803149606299213" bottom="0.43307086614173229" header="0.31496062992125984" footer="0.31496062992125984"/>
  <pageSetup paperSize="9" scale="58" orientation="landscape" horizontalDpi="200" verticalDpi="200" r:id="rId1"/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104775</xdr:rowOff>
              </from>
              <to>
                <xdr:col>7</xdr:col>
                <xdr:colOff>85725</xdr:colOff>
                <xdr:row>4</xdr:row>
                <xdr:rowOff>228600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67"/>
  <sheetViews>
    <sheetView topLeftCell="T19" zoomScale="85" zoomScaleNormal="85" workbookViewId="0">
      <selection activeCell="AG44" sqref="AG44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.42578125" customWidth="1"/>
    <col min="17" max="17" width="0.5703125" customWidth="1"/>
    <col min="18" max="18" width="6.5703125" customWidth="1"/>
    <col min="19" max="20" width="4.5703125" customWidth="1"/>
    <col min="21" max="21" width="5.42578125" customWidth="1"/>
    <col min="22" max="22" width="5.42578125" bestFit="1" customWidth="1"/>
    <col min="23" max="23" width="7" bestFit="1" customWidth="1"/>
    <col min="24" max="24" width="0.5703125" customWidth="1"/>
    <col min="25" max="25" width="3.85546875" customWidth="1"/>
    <col min="26" max="26" width="3.7109375" customWidth="1"/>
    <col min="27" max="27" width="3.85546875" customWidth="1"/>
    <col min="28" max="28" width="4.7109375" customWidth="1"/>
    <col min="29" max="29" width="6.7109375" bestFit="1" customWidth="1"/>
    <col min="30" max="30" width="0.5703125" customWidth="1"/>
    <col min="31" max="32" width="4.42578125" bestFit="1" customWidth="1"/>
    <col min="33" max="34" width="4.5703125" customWidth="1"/>
    <col min="35" max="35" width="0.85546875" customWidth="1"/>
    <col min="36" max="36" width="7.85546875" customWidth="1"/>
    <col min="37" max="37" width="6.5703125" style="1" bestFit="1" customWidth="1"/>
    <col min="38" max="38" width="6.140625" bestFit="1" customWidth="1"/>
    <col min="39" max="39" width="5.7109375" bestFit="1" customWidth="1"/>
    <col min="40" max="40" width="6.5703125" bestFit="1" customWidth="1"/>
    <col min="41" max="41" width="0.5703125" customWidth="1"/>
    <col min="42" max="42" width="4.85546875" hidden="1" customWidth="1"/>
    <col min="43" max="43" width="5.42578125" hidden="1" customWidth="1"/>
    <col min="44" max="44" width="5" hidden="1" customWidth="1"/>
    <col min="45" max="46" width="6.85546875" customWidth="1"/>
    <col min="47" max="47" width="7.7109375" customWidth="1"/>
    <col min="48" max="48" width="1" customWidth="1"/>
    <col min="49" max="50" width="4.7109375" customWidth="1"/>
    <col min="51" max="52" width="5.42578125" customWidth="1"/>
    <col min="53" max="53" width="0.85546875" customWidth="1"/>
    <col min="54" max="54" width="5.5703125" customWidth="1"/>
    <col min="55" max="56" width="5.140625" customWidth="1"/>
    <col min="57" max="57" width="1.42578125" customWidth="1"/>
    <col min="58" max="59" width="4.7109375" customWidth="1"/>
  </cols>
  <sheetData>
    <row r="1" spans="1:56" ht="11.25" customHeight="1" thickBot="1"/>
    <row r="2" spans="1:56" ht="23.25" customHeight="1">
      <c r="A2" s="2"/>
      <c r="B2" s="3"/>
      <c r="C2" s="3"/>
      <c r="D2" s="3"/>
      <c r="E2" s="3"/>
      <c r="F2" s="3"/>
      <c r="G2" s="3"/>
      <c r="H2" s="3"/>
      <c r="I2" s="277" t="s">
        <v>0</v>
      </c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9"/>
      <c r="AO2" s="3"/>
      <c r="AP2" s="3"/>
      <c r="AQ2" s="3"/>
      <c r="AR2" s="3"/>
      <c r="AS2" s="286" t="s">
        <v>1</v>
      </c>
      <c r="AT2" s="287"/>
      <c r="AU2" s="287"/>
      <c r="AV2" s="287"/>
      <c r="AW2" s="287"/>
      <c r="AX2" s="287"/>
      <c r="AY2" s="287"/>
      <c r="AZ2" s="288"/>
    </row>
    <row r="3" spans="1:56" ht="23.25" customHeight="1">
      <c r="A3" s="4"/>
      <c r="B3" s="5"/>
      <c r="C3" s="5"/>
      <c r="D3" s="5"/>
      <c r="E3" s="5"/>
      <c r="F3" s="5"/>
      <c r="G3" s="5"/>
      <c r="H3" s="5"/>
      <c r="I3" s="280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2"/>
      <c r="AO3" s="5"/>
      <c r="AP3" s="5"/>
      <c r="AQ3" s="5"/>
      <c r="AR3" s="5"/>
      <c r="AS3" s="289"/>
      <c r="AT3" s="289"/>
      <c r="AU3" s="289"/>
      <c r="AV3" s="289"/>
      <c r="AW3" s="289"/>
      <c r="AX3" s="289"/>
      <c r="AY3" s="289"/>
      <c r="AZ3" s="290"/>
    </row>
    <row r="4" spans="1:56" ht="23.25" customHeight="1">
      <c r="A4" s="4"/>
      <c r="B4" s="5"/>
      <c r="C4" s="5"/>
      <c r="D4" s="5"/>
      <c r="E4" s="5"/>
      <c r="F4" s="5"/>
      <c r="G4" s="5"/>
      <c r="H4" s="5"/>
      <c r="I4" s="280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2"/>
      <c r="AO4" s="5"/>
      <c r="AP4" s="5"/>
      <c r="AQ4" s="5"/>
      <c r="AR4" s="5"/>
      <c r="AS4" s="289"/>
      <c r="AT4" s="289"/>
      <c r="AU4" s="289"/>
      <c r="AV4" s="289"/>
      <c r="AW4" s="289"/>
      <c r="AX4" s="289"/>
      <c r="AY4" s="289"/>
      <c r="AZ4" s="290"/>
    </row>
    <row r="5" spans="1:56" ht="23.25" customHeight="1" thickBot="1">
      <c r="A5" s="6"/>
      <c r="B5" s="7"/>
      <c r="C5" s="7"/>
      <c r="D5" s="7"/>
      <c r="E5" s="7"/>
      <c r="F5" s="7"/>
      <c r="G5" s="7"/>
      <c r="H5" s="7"/>
      <c r="I5" s="283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5"/>
      <c r="AO5" s="7"/>
      <c r="AP5" s="7"/>
      <c r="AQ5" s="7"/>
      <c r="AR5" s="7"/>
      <c r="AS5" s="291"/>
      <c r="AT5" s="291"/>
      <c r="AU5" s="291"/>
      <c r="AV5" s="291"/>
      <c r="AW5" s="291"/>
      <c r="AX5" s="291"/>
      <c r="AY5" s="291"/>
      <c r="AZ5" s="292"/>
    </row>
    <row r="7" spans="1:56" ht="15.75">
      <c r="B7" s="8" t="s">
        <v>69</v>
      </c>
      <c r="C7" s="8"/>
      <c r="D7" s="8"/>
      <c r="K7" s="9"/>
    </row>
    <row r="8" spans="1:56" ht="15.75" thickBot="1">
      <c r="AW8" s="10"/>
      <c r="AX8" s="10"/>
      <c r="AY8" s="10"/>
      <c r="BB8" s="293" t="s">
        <v>2</v>
      </c>
      <c r="BC8" s="294"/>
      <c r="BD8" s="295"/>
    </row>
    <row r="9" spans="1:56">
      <c r="B9" s="11" t="s">
        <v>3</v>
      </c>
      <c r="C9" s="12" t="s">
        <v>4</v>
      </c>
      <c r="D9" s="13" t="s">
        <v>4</v>
      </c>
      <c r="E9" s="3"/>
      <c r="F9" s="268" t="s">
        <v>5</v>
      </c>
      <c r="G9" s="269"/>
      <c r="H9" s="269"/>
      <c r="I9" s="269"/>
      <c r="J9" s="269"/>
      <c r="K9" s="270"/>
      <c r="L9" s="14"/>
      <c r="M9" s="271" t="s">
        <v>6</v>
      </c>
      <c r="N9" s="272"/>
      <c r="O9" s="14"/>
      <c r="P9" s="15" t="s">
        <v>7</v>
      </c>
      <c r="Q9" s="3"/>
      <c r="R9" s="15" t="s">
        <v>8</v>
      </c>
      <c r="S9" s="268" t="s">
        <v>9</v>
      </c>
      <c r="T9" s="269"/>
      <c r="U9" s="270"/>
      <c r="V9" s="15" t="s">
        <v>10</v>
      </c>
      <c r="W9" s="16" t="s">
        <v>11</v>
      </c>
      <c r="X9" s="3" t="s">
        <v>12</v>
      </c>
      <c r="Y9" s="273" t="s">
        <v>13</v>
      </c>
      <c r="Z9" s="274"/>
      <c r="AA9" s="274"/>
      <c r="AB9" s="274"/>
      <c r="AC9" s="17" t="s">
        <v>11</v>
      </c>
      <c r="AD9" s="18"/>
      <c r="AE9" s="275" t="s">
        <v>14</v>
      </c>
      <c r="AF9" s="276"/>
      <c r="AG9" s="276"/>
      <c r="AH9" s="19" t="s">
        <v>15</v>
      </c>
      <c r="AI9" s="3"/>
      <c r="AJ9" s="20" t="s">
        <v>16</v>
      </c>
      <c r="AK9" s="21"/>
      <c r="AL9" s="22"/>
      <c r="AM9" s="23"/>
      <c r="AN9" s="15" t="s">
        <v>17</v>
      </c>
      <c r="AO9" s="3"/>
      <c r="AP9" s="250" t="s">
        <v>18</v>
      </c>
      <c r="AQ9" s="251"/>
      <c r="AR9" s="252"/>
      <c r="AS9" s="250" t="s">
        <v>19</v>
      </c>
      <c r="AT9" s="251"/>
      <c r="AU9" s="252"/>
      <c r="AV9" s="3"/>
      <c r="AW9" s="24" t="s">
        <v>20</v>
      </c>
      <c r="AX9" s="16" t="s">
        <v>20</v>
      </c>
      <c r="AY9" s="15" t="s">
        <v>21</v>
      </c>
      <c r="AZ9" s="15" t="s">
        <v>21</v>
      </c>
      <c r="BA9" s="3"/>
      <c r="BB9" s="14" t="s">
        <v>20</v>
      </c>
      <c r="BC9" s="14" t="s">
        <v>12</v>
      </c>
      <c r="BD9" s="25" t="s">
        <v>12</v>
      </c>
    </row>
    <row r="10" spans="1:56" ht="15.75" thickBot="1">
      <c r="B10" s="26" t="s">
        <v>12</v>
      </c>
      <c r="C10" s="27" t="s">
        <v>12</v>
      </c>
      <c r="D10" s="28" t="s">
        <v>7</v>
      </c>
      <c r="E10" s="5"/>
      <c r="F10" s="29" t="s">
        <v>22</v>
      </c>
      <c r="G10" s="29" t="s">
        <v>23</v>
      </c>
      <c r="H10" s="29" t="s">
        <v>24</v>
      </c>
      <c r="I10" s="29" t="s">
        <v>25</v>
      </c>
      <c r="J10" s="29" t="s">
        <v>26</v>
      </c>
      <c r="K10" s="29" t="s">
        <v>17</v>
      </c>
      <c r="L10" s="30"/>
      <c r="M10" s="31" t="s">
        <v>7</v>
      </c>
      <c r="N10" s="32" t="s">
        <v>27</v>
      </c>
      <c r="O10" s="33"/>
      <c r="P10" s="27" t="s">
        <v>28</v>
      </c>
      <c r="Q10" s="5"/>
      <c r="R10" s="27" t="s">
        <v>29</v>
      </c>
      <c r="S10" s="34" t="s">
        <v>30</v>
      </c>
      <c r="T10" s="27" t="s">
        <v>31</v>
      </c>
      <c r="U10" s="27" t="s">
        <v>32</v>
      </c>
      <c r="V10" s="27" t="s">
        <v>33</v>
      </c>
      <c r="W10" s="35" t="s">
        <v>34</v>
      </c>
      <c r="X10" s="5" t="s">
        <v>12</v>
      </c>
      <c r="Y10" s="253" t="s">
        <v>35</v>
      </c>
      <c r="Z10" s="254"/>
      <c r="AA10" s="254"/>
      <c r="AB10" s="255"/>
      <c r="AC10" s="36" t="s">
        <v>17</v>
      </c>
      <c r="AD10" s="37"/>
      <c r="AE10" s="256" t="s">
        <v>36</v>
      </c>
      <c r="AF10" s="257"/>
      <c r="AG10" s="257"/>
      <c r="AH10" s="38" t="s">
        <v>37</v>
      </c>
      <c r="AI10" s="5"/>
      <c r="AJ10" s="39" t="s">
        <v>38</v>
      </c>
      <c r="AK10" s="40" t="s">
        <v>39</v>
      </c>
      <c r="AL10" s="39" t="s">
        <v>40</v>
      </c>
      <c r="AM10" s="39" t="s">
        <v>41</v>
      </c>
      <c r="AN10" s="27" t="s">
        <v>42</v>
      </c>
      <c r="AO10" s="10"/>
      <c r="AP10" s="41"/>
      <c r="AQ10" s="42"/>
      <c r="AR10" s="34"/>
      <c r="AS10" s="41" t="s">
        <v>43</v>
      </c>
      <c r="AT10" s="43" t="s">
        <v>124</v>
      </c>
      <c r="AU10" s="34"/>
      <c r="AV10" s="5"/>
      <c r="AW10" s="44" t="s">
        <v>11</v>
      </c>
      <c r="AX10" s="35" t="s">
        <v>11</v>
      </c>
      <c r="AY10" s="27" t="s">
        <v>44</v>
      </c>
      <c r="AZ10" s="27" t="s">
        <v>45</v>
      </c>
      <c r="BA10" s="5"/>
      <c r="BB10" s="30" t="s">
        <v>11</v>
      </c>
      <c r="BC10" s="30" t="s">
        <v>44</v>
      </c>
      <c r="BD10" s="45" t="s">
        <v>45</v>
      </c>
    </row>
    <row r="11" spans="1:56" ht="15" customHeight="1" thickBot="1">
      <c r="B11" s="46"/>
      <c r="C11" s="47"/>
      <c r="D11" s="48" t="s">
        <v>12</v>
      </c>
      <c r="E11" s="7"/>
      <c r="F11" s="49"/>
      <c r="G11" s="49"/>
      <c r="H11" s="49"/>
      <c r="I11" s="49" t="s">
        <v>46</v>
      </c>
      <c r="J11" s="49"/>
      <c r="K11" s="49"/>
      <c r="L11" s="50"/>
      <c r="M11" s="51" t="s">
        <v>47</v>
      </c>
      <c r="N11" s="49" t="s">
        <v>48</v>
      </c>
      <c r="O11" s="50"/>
      <c r="P11" s="47" t="s">
        <v>12</v>
      </c>
      <c r="Q11" s="7"/>
      <c r="R11" s="47"/>
      <c r="S11" s="52"/>
      <c r="T11" s="47"/>
      <c r="U11" s="47"/>
      <c r="V11" s="47" t="s">
        <v>49</v>
      </c>
      <c r="W11" s="53" t="s">
        <v>50</v>
      </c>
      <c r="X11" s="7"/>
      <c r="Y11" s="54" t="s">
        <v>30</v>
      </c>
      <c r="Z11" s="54" t="s">
        <v>31</v>
      </c>
      <c r="AA11" s="55" t="s">
        <v>51</v>
      </c>
      <c r="AB11" s="56" t="s">
        <v>52</v>
      </c>
      <c r="AC11" s="57"/>
      <c r="AD11" s="7"/>
      <c r="AE11" s="58" t="s">
        <v>30</v>
      </c>
      <c r="AF11" s="59" t="s">
        <v>31</v>
      </c>
      <c r="AG11" s="60" t="s">
        <v>52</v>
      </c>
      <c r="AH11" s="61" t="s">
        <v>52</v>
      </c>
      <c r="AI11" s="62"/>
      <c r="AJ11" s="47" t="s">
        <v>53</v>
      </c>
      <c r="AK11" s="63" t="s">
        <v>53</v>
      </c>
      <c r="AL11" s="47" t="s">
        <v>53</v>
      </c>
      <c r="AM11" s="47" t="s">
        <v>53</v>
      </c>
      <c r="AN11" s="47" t="s">
        <v>53</v>
      </c>
      <c r="AO11" s="7"/>
      <c r="AP11" s="64" t="s">
        <v>54</v>
      </c>
      <c r="AQ11" s="65" t="s">
        <v>55</v>
      </c>
      <c r="AR11" s="66" t="s">
        <v>56</v>
      </c>
      <c r="AS11" s="67" t="s">
        <v>57</v>
      </c>
      <c r="AT11" s="65" t="s">
        <v>58</v>
      </c>
      <c r="AU11" s="66" t="s">
        <v>59</v>
      </c>
      <c r="AV11" s="7"/>
      <c r="AW11" s="68" t="s">
        <v>21</v>
      </c>
      <c r="AX11" s="53" t="s">
        <v>21</v>
      </c>
      <c r="AY11" s="47"/>
      <c r="AZ11" s="47"/>
      <c r="BA11" s="7"/>
      <c r="BB11" s="69">
        <v>1</v>
      </c>
      <c r="BC11" s="70">
        <v>0</v>
      </c>
      <c r="BD11" s="71" t="s">
        <v>60</v>
      </c>
    </row>
    <row r="12" spans="1:56" ht="16.5" thickBot="1">
      <c r="B12" s="72">
        <v>41612</v>
      </c>
      <c r="C12" s="73" t="s">
        <v>61</v>
      </c>
      <c r="D12" s="14">
        <v>10</v>
      </c>
      <c r="E12" s="74"/>
      <c r="F12" s="75">
        <v>0</v>
      </c>
      <c r="G12" s="14">
        <v>0</v>
      </c>
      <c r="H12" s="14">
        <v>0</v>
      </c>
      <c r="I12" s="14">
        <v>0</v>
      </c>
      <c r="J12" s="14">
        <v>0</v>
      </c>
      <c r="K12" s="14">
        <f>SUM(F12:J12)</f>
        <v>0</v>
      </c>
      <c r="L12" s="74"/>
      <c r="M12" s="75">
        <v>0</v>
      </c>
      <c r="N12" s="14">
        <v>2</v>
      </c>
      <c r="O12" s="74"/>
      <c r="P12" s="76">
        <f>D12-(M12+N12)</f>
        <v>8</v>
      </c>
      <c r="Q12" s="74"/>
      <c r="R12" s="77" t="s">
        <v>122</v>
      </c>
      <c r="S12" s="78">
        <v>0.15</v>
      </c>
      <c r="T12" s="78">
        <v>0.15</v>
      </c>
      <c r="U12" s="79">
        <f>S12+T12</f>
        <v>0.3</v>
      </c>
      <c r="V12" s="80">
        <v>95</v>
      </c>
      <c r="W12" s="15">
        <f>P12*V12</f>
        <v>760</v>
      </c>
      <c r="X12" s="74"/>
      <c r="Y12" s="81">
        <v>760</v>
      </c>
      <c r="Z12" s="82">
        <v>760</v>
      </c>
      <c r="AA12" s="82">
        <v>0</v>
      </c>
      <c r="AB12" s="82">
        <v>0</v>
      </c>
      <c r="AC12" s="83">
        <v>760</v>
      </c>
      <c r="AD12" s="84"/>
      <c r="AE12" s="81">
        <v>8</v>
      </c>
      <c r="AF12" s="82">
        <v>8</v>
      </c>
      <c r="AG12" s="82"/>
      <c r="AH12" s="82">
        <v>8</v>
      </c>
      <c r="AI12" s="5"/>
      <c r="AJ12" s="11">
        <f>AC12*U12</f>
        <v>228</v>
      </c>
      <c r="AK12" s="85">
        <v>2</v>
      </c>
      <c r="AL12" s="14">
        <v>4</v>
      </c>
      <c r="AM12" s="14">
        <v>0</v>
      </c>
      <c r="AN12" s="15">
        <f>AK12+AM12</f>
        <v>2</v>
      </c>
      <c r="AO12" s="86" t="e">
        <f>#REF!</f>
        <v>#REF!</v>
      </c>
      <c r="AP12" s="87">
        <v>0</v>
      </c>
      <c r="AQ12" s="87">
        <v>10</v>
      </c>
      <c r="AR12" s="88">
        <f>100- ((AP12+AQ12)/(AC12*2))*100</f>
        <v>99.34210526315789</v>
      </c>
      <c r="AS12" s="89">
        <v>680</v>
      </c>
      <c r="AT12" s="90">
        <f>AJ12+AK12+AL12+AM12</f>
        <v>234</v>
      </c>
      <c r="AU12" s="90">
        <f>AS12-AT12</f>
        <v>446</v>
      </c>
      <c r="AV12" s="5"/>
      <c r="AW12" s="11">
        <f>(AC12/W12)*100</f>
        <v>100</v>
      </c>
      <c r="AX12" s="14" t="s">
        <v>63</v>
      </c>
      <c r="AY12" s="15">
        <f>(AK12/(AJ12+AK12))*100</f>
        <v>0.86956521739130432</v>
      </c>
      <c r="AZ12" s="14">
        <f>(AN12/AJ12)*100</f>
        <v>0.8771929824561403</v>
      </c>
      <c r="BA12" s="74"/>
      <c r="BB12" s="75" t="s">
        <v>64</v>
      </c>
      <c r="BC12" s="14" t="s">
        <v>64</v>
      </c>
      <c r="BD12" s="14" t="s">
        <v>64</v>
      </c>
    </row>
    <row r="13" spans="1:56" ht="15.75">
      <c r="B13" s="91" t="s">
        <v>66</v>
      </c>
      <c r="C13" s="92"/>
      <c r="D13" s="92"/>
      <c r="E13" s="74"/>
      <c r="F13" s="77"/>
      <c r="G13" s="92"/>
      <c r="H13" s="92"/>
      <c r="I13" s="92"/>
      <c r="J13" s="92"/>
      <c r="K13" s="92"/>
      <c r="L13" s="74"/>
      <c r="M13" s="77"/>
      <c r="N13" s="92"/>
      <c r="O13" s="74"/>
      <c r="P13" s="93">
        <f>D12-M12-N12-K12</f>
        <v>8</v>
      </c>
      <c r="Q13" s="74"/>
      <c r="R13" s="77" t="s">
        <v>123</v>
      </c>
      <c r="S13" s="78">
        <v>0.115</v>
      </c>
      <c r="T13" s="78">
        <v>0.115</v>
      </c>
      <c r="U13" s="79">
        <f>S13+T13</f>
        <v>0.23</v>
      </c>
      <c r="V13" s="80">
        <v>95</v>
      </c>
      <c r="W13" s="94">
        <f>(P12-K12)*V12</f>
        <v>760</v>
      </c>
      <c r="X13" s="95"/>
      <c r="Y13" s="96"/>
      <c r="Z13" s="97"/>
      <c r="AA13" s="97"/>
      <c r="AB13" s="97"/>
      <c r="AC13" s="98"/>
      <c r="AD13" s="99"/>
      <c r="AE13" s="96"/>
      <c r="AF13" s="97"/>
      <c r="AG13" s="97"/>
      <c r="AH13" s="97"/>
      <c r="AI13" s="10"/>
      <c r="AJ13" s="100"/>
      <c r="AK13" s="101"/>
      <c r="AL13" s="102"/>
      <c r="AM13" s="102"/>
      <c r="AN13" s="102"/>
      <c r="AO13" s="95"/>
      <c r="AP13" s="103"/>
      <c r="AQ13" s="103"/>
      <c r="AR13" s="104"/>
      <c r="AS13" s="105"/>
      <c r="AT13" s="101"/>
      <c r="AU13" s="101"/>
      <c r="AV13" s="10"/>
      <c r="AW13" s="106">
        <f>((AC12+AC13)/W13)*100</f>
        <v>100</v>
      </c>
      <c r="AX13" s="102"/>
      <c r="AY13" s="102"/>
      <c r="AZ13" s="102"/>
      <c r="BA13" s="95"/>
      <c r="BB13" s="77"/>
      <c r="BC13" s="92"/>
      <c r="BD13" s="92"/>
    </row>
    <row r="14" spans="1:56" ht="15.75" thickBot="1"/>
    <row r="15" spans="1:56">
      <c r="B15" s="11" t="s">
        <v>3</v>
      </c>
      <c r="C15" s="12" t="s">
        <v>4</v>
      </c>
      <c r="D15" s="13" t="s">
        <v>4</v>
      </c>
      <c r="E15" s="3"/>
      <c r="F15" s="268" t="s">
        <v>5</v>
      </c>
      <c r="G15" s="269"/>
      <c r="H15" s="269"/>
      <c r="I15" s="269"/>
      <c r="J15" s="269"/>
      <c r="K15" s="270"/>
      <c r="L15" s="14"/>
      <c r="M15" s="271" t="s">
        <v>6</v>
      </c>
      <c r="N15" s="272"/>
      <c r="O15" s="14"/>
      <c r="P15" s="15" t="s">
        <v>7</v>
      </c>
      <c r="Q15" s="3"/>
      <c r="R15" s="15" t="s">
        <v>8</v>
      </c>
      <c r="S15" s="268" t="s">
        <v>9</v>
      </c>
      <c r="T15" s="269"/>
      <c r="U15" s="270"/>
      <c r="V15" s="15" t="s">
        <v>10</v>
      </c>
      <c r="W15" s="16" t="s">
        <v>11</v>
      </c>
      <c r="X15" s="3" t="s">
        <v>12</v>
      </c>
      <c r="Y15" s="273" t="s">
        <v>13</v>
      </c>
      <c r="Z15" s="274"/>
      <c r="AA15" s="274"/>
      <c r="AB15" s="274"/>
      <c r="AC15" s="17" t="s">
        <v>11</v>
      </c>
      <c r="AD15" s="18"/>
      <c r="AE15" s="275" t="s">
        <v>14</v>
      </c>
      <c r="AF15" s="276"/>
      <c r="AG15" s="276"/>
      <c r="AH15" s="19" t="s">
        <v>15</v>
      </c>
      <c r="AI15" s="3"/>
      <c r="AJ15" s="20" t="s">
        <v>16</v>
      </c>
      <c r="AK15" s="21"/>
      <c r="AL15" s="22"/>
      <c r="AM15" s="23"/>
      <c r="AN15" s="15" t="s">
        <v>17</v>
      </c>
      <c r="AO15" s="3"/>
      <c r="AP15" s="250" t="s">
        <v>18</v>
      </c>
      <c r="AQ15" s="251"/>
      <c r="AR15" s="252"/>
      <c r="AS15" s="250" t="s">
        <v>19</v>
      </c>
      <c r="AT15" s="251"/>
      <c r="AU15" s="252"/>
      <c r="AV15" s="3"/>
      <c r="AW15" s="24" t="s">
        <v>20</v>
      </c>
      <c r="AX15" s="16" t="s">
        <v>20</v>
      </c>
      <c r="AY15" s="15" t="s">
        <v>21</v>
      </c>
      <c r="AZ15" s="15" t="s">
        <v>21</v>
      </c>
      <c r="BA15" s="3"/>
      <c r="BB15" s="14" t="s">
        <v>20</v>
      </c>
      <c r="BC15" s="14" t="s">
        <v>12</v>
      </c>
      <c r="BD15" s="25" t="s">
        <v>12</v>
      </c>
    </row>
    <row r="16" spans="1:56" ht="15.75" thickBot="1">
      <c r="B16" s="26" t="s">
        <v>12</v>
      </c>
      <c r="C16" s="27" t="s">
        <v>12</v>
      </c>
      <c r="D16" s="28" t="s">
        <v>7</v>
      </c>
      <c r="E16" s="5"/>
      <c r="F16" s="29" t="s">
        <v>22</v>
      </c>
      <c r="G16" s="29" t="s">
        <v>23</v>
      </c>
      <c r="H16" s="29" t="s">
        <v>24</v>
      </c>
      <c r="I16" s="29" t="s">
        <v>25</v>
      </c>
      <c r="J16" s="29" t="s">
        <v>26</v>
      </c>
      <c r="K16" s="29" t="s">
        <v>17</v>
      </c>
      <c r="L16" s="30"/>
      <c r="M16" s="31" t="s">
        <v>7</v>
      </c>
      <c r="N16" s="32" t="s">
        <v>27</v>
      </c>
      <c r="O16" s="33"/>
      <c r="P16" s="27" t="s">
        <v>28</v>
      </c>
      <c r="Q16" s="5"/>
      <c r="R16" s="27" t="s">
        <v>29</v>
      </c>
      <c r="S16" s="34" t="s">
        <v>30</v>
      </c>
      <c r="T16" s="27" t="s">
        <v>31</v>
      </c>
      <c r="U16" s="27" t="s">
        <v>32</v>
      </c>
      <c r="V16" s="27" t="s">
        <v>33</v>
      </c>
      <c r="W16" s="35" t="s">
        <v>34</v>
      </c>
      <c r="X16" s="5" t="s">
        <v>12</v>
      </c>
      <c r="Y16" s="253" t="s">
        <v>35</v>
      </c>
      <c r="Z16" s="254"/>
      <c r="AA16" s="254"/>
      <c r="AB16" s="255"/>
      <c r="AC16" s="36" t="s">
        <v>17</v>
      </c>
      <c r="AD16" s="37"/>
      <c r="AE16" s="256" t="s">
        <v>36</v>
      </c>
      <c r="AF16" s="257"/>
      <c r="AG16" s="257"/>
      <c r="AH16" s="38" t="s">
        <v>37</v>
      </c>
      <c r="AI16" s="5"/>
      <c r="AJ16" s="39" t="s">
        <v>38</v>
      </c>
      <c r="AK16" s="40" t="s">
        <v>39</v>
      </c>
      <c r="AL16" s="39" t="s">
        <v>40</v>
      </c>
      <c r="AM16" s="39" t="s">
        <v>41</v>
      </c>
      <c r="AN16" s="27" t="s">
        <v>42</v>
      </c>
      <c r="AO16" s="10"/>
      <c r="AP16" s="41"/>
      <c r="AQ16" s="42"/>
      <c r="AR16" s="34"/>
      <c r="AS16" s="41" t="s">
        <v>43</v>
      </c>
      <c r="AT16" s="43" t="s">
        <v>125</v>
      </c>
      <c r="AU16" s="34"/>
      <c r="AV16" s="5"/>
      <c r="AW16" s="44" t="s">
        <v>11</v>
      </c>
      <c r="AX16" s="35" t="s">
        <v>11</v>
      </c>
      <c r="AY16" s="27" t="s">
        <v>44</v>
      </c>
      <c r="AZ16" s="27" t="s">
        <v>45</v>
      </c>
      <c r="BA16" s="5"/>
      <c r="BB16" s="30" t="s">
        <v>11</v>
      </c>
      <c r="BC16" s="30" t="s">
        <v>44</v>
      </c>
      <c r="BD16" s="45" t="s">
        <v>45</v>
      </c>
    </row>
    <row r="17" spans="2:56" ht="15" customHeight="1" thickBot="1">
      <c r="B17" s="46"/>
      <c r="C17" s="47"/>
      <c r="D17" s="48" t="s">
        <v>12</v>
      </c>
      <c r="E17" s="7"/>
      <c r="F17" s="49"/>
      <c r="G17" s="49"/>
      <c r="H17" s="49"/>
      <c r="I17" s="49" t="s">
        <v>46</v>
      </c>
      <c r="J17" s="49"/>
      <c r="K17" s="49"/>
      <c r="L17" s="50"/>
      <c r="M17" s="51" t="s">
        <v>47</v>
      </c>
      <c r="N17" s="49" t="s">
        <v>48</v>
      </c>
      <c r="O17" s="50"/>
      <c r="P17" s="47" t="s">
        <v>12</v>
      </c>
      <c r="Q17" s="7"/>
      <c r="R17" s="47"/>
      <c r="S17" s="52"/>
      <c r="T17" s="47"/>
      <c r="U17" s="47"/>
      <c r="V17" s="47" t="s">
        <v>49</v>
      </c>
      <c r="W17" s="53" t="s">
        <v>50</v>
      </c>
      <c r="X17" s="7"/>
      <c r="Y17" s="54" t="s">
        <v>30</v>
      </c>
      <c r="Z17" s="54" t="s">
        <v>31</v>
      </c>
      <c r="AA17" s="55" t="s">
        <v>51</v>
      </c>
      <c r="AB17" s="56" t="s">
        <v>52</v>
      </c>
      <c r="AC17" s="57"/>
      <c r="AD17" s="7"/>
      <c r="AE17" s="58" t="s">
        <v>30</v>
      </c>
      <c r="AF17" s="59" t="s">
        <v>31</v>
      </c>
      <c r="AG17" s="60" t="s">
        <v>52</v>
      </c>
      <c r="AH17" s="61" t="s">
        <v>52</v>
      </c>
      <c r="AI17" s="62"/>
      <c r="AJ17" s="47" t="s">
        <v>53</v>
      </c>
      <c r="AK17" s="63" t="s">
        <v>53</v>
      </c>
      <c r="AL17" s="47" t="s">
        <v>53</v>
      </c>
      <c r="AM17" s="47" t="s">
        <v>53</v>
      </c>
      <c r="AN17" s="47" t="s">
        <v>53</v>
      </c>
      <c r="AO17" s="7"/>
      <c r="AP17" s="64" t="s">
        <v>54</v>
      </c>
      <c r="AQ17" s="65" t="s">
        <v>55</v>
      </c>
      <c r="AR17" s="66" t="s">
        <v>56</v>
      </c>
      <c r="AS17" s="67" t="s">
        <v>57</v>
      </c>
      <c r="AT17" s="65" t="s">
        <v>58</v>
      </c>
      <c r="AU17" s="66" t="s">
        <v>59</v>
      </c>
      <c r="AV17" s="7"/>
      <c r="AW17" s="68" t="s">
        <v>21</v>
      </c>
      <c r="AX17" s="53" t="s">
        <v>21</v>
      </c>
      <c r="AY17" s="47"/>
      <c r="AZ17" s="47"/>
      <c r="BA17" s="7"/>
      <c r="BB17" s="69">
        <v>1</v>
      </c>
      <c r="BC17" s="70">
        <v>0</v>
      </c>
      <c r="BD17" s="71" t="s">
        <v>60</v>
      </c>
    </row>
    <row r="18" spans="2:56" ht="16.5" thickBot="1">
      <c r="B18" s="72">
        <v>41613</v>
      </c>
      <c r="C18" s="73" t="s">
        <v>61</v>
      </c>
      <c r="D18" s="14">
        <v>10</v>
      </c>
      <c r="E18" s="74"/>
      <c r="F18" s="75">
        <v>0</v>
      </c>
      <c r="G18" s="14">
        <v>0</v>
      </c>
      <c r="H18" s="14">
        <v>0</v>
      </c>
      <c r="I18" s="14">
        <v>0</v>
      </c>
      <c r="J18" s="14">
        <v>0</v>
      </c>
      <c r="K18" s="14">
        <f>SUM(F18:J18)</f>
        <v>0</v>
      </c>
      <c r="L18" s="74"/>
      <c r="M18" s="75">
        <v>0</v>
      </c>
      <c r="N18" s="14">
        <v>2</v>
      </c>
      <c r="O18" s="74"/>
      <c r="P18" s="76">
        <f>D18-(M18+N18)</f>
        <v>8</v>
      </c>
      <c r="Q18" s="74"/>
      <c r="R18" s="77" t="s">
        <v>80</v>
      </c>
      <c r="S18" s="78">
        <v>0.122</v>
      </c>
      <c r="T18" s="78">
        <v>0.124</v>
      </c>
      <c r="U18" s="79">
        <f>S18+T18</f>
        <v>0.246</v>
      </c>
      <c r="V18" s="80">
        <v>90</v>
      </c>
      <c r="W18" s="15">
        <f>P18*V18</f>
        <v>720</v>
      </c>
      <c r="X18" s="74"/>
      <c r="Y18" s="81">
        <v>716</v>
      </c>
      <c r="Z18" s="82">
        <v>716</v>
      </c>
      <c r="AA18" s="82">
        <v>0</v>
      </c>
      <c r="AB18" s="82">
        <v>0</v>
      </c>
      <c r="AC18" s="83">
        <v>716</v>
      </c>
      <c r="AD18" s="84"/>
      <c r="AE18" s="81">
        <v>46</v>
      </c>
      <c r="AF18" s="82">
        <v>48</v>
      </c>
      <c r="AG18" s="82"/>
      <c r="AH18" s="82">
        <v>48</v>
      </c>
      <c r="AI18" s="5"/>
      <c r="AJ18" s="11">
        <f>AC18*U18</f>
        <v>176.136</v>
      </c>
      <c r="AK18" s="85">
        <v>1.26</v>
      </c>
      <c r="AL18" s="14">
        <v>10.74</v>
      </c>
      <c r="AM18" s="14">
        <v>0</v>
      </c>
      <c r="AN18" s="15">
        <f>AK18+AM18</f>
        <v>1.26</v>
      </c>
      <c r="AO18" s="86" t="e">
        <f>#REF!</f>
        <v>#REF!</v>
      </c>
      <c r="AP18" s="87">
        <v>0</v>
      </c>
      <c r="AQ18" s="87">
        <v>10</v>
      </c>
      <c r="AR18" s="88">
        <f>100- ((AP18+AQ18)/(AC18*2))*100</f>
        <v>99.30167597765363</v>
      </c>
      <c r="AS18" s="89">
        <v>680</v>
      </c>
      <c r="AT18" s="90">
        <f>AJ18+AK18+AL18+AM18</f>
        <v>188.136</v>
      </c>
      <c r="AU18" s="90">
        <f>AS18-AT18</f>
        <v>491.86400000000003</v>
      </c>
      <c r="AV18" s="5"/>
      <c r="AW18" s="11">
        <f>(AC18/W18)*100</f>
        <v>99.444444444444443</v>
      </c>
      <c r="AX18" s="14" t="s">
        <v>63</v>
      </c>
      <c r="AY18" s="15">
        <f>(AK18/(AJ18+AK18))*100</f>
        <v>0.71027531624162898</v>
      </c>
      <c r="AZ18" s="14">
        <f>(AN18/AJ18)*100</f>
        <v>0.71535631557432899</v>
      </c>
      <c r="BA18" s="74"/>
      <c r="BB18" s="75" t="s">
        <v>64</v>
      </c>
      <c r="BC18" s="14" t="s">
        <v>64</v>
      </c>
      <c r="BD18" s="14" t="s">
        <v>64</v>
      </c>
    </row>
    <row r="19" spans="2:56" ht="15.75">
      <c r="B19" s="91" t="s">
        <v>66</v>
      </c>
      <c r="C19" s="92"/>
      <c r="D19" s="92"/>
      <c r="E19" s="74"/>
      <c r="F19" s="77"/>
      <c r="G19" s="92"/>
      <c r="H19" s="92"/>
      <c r="I19" s="92"/>
      <c r="J19" s="92"/>
      <c r="K19" s="92"/>
      <c r="L19" s="74"/>
      <c r="M19" s="77"/>
      <c r="N19" s="92"/>
      <c r="O19" s="74"/>
      <c r="P19" s="93">
        <f>D18-M18-N18-K18</f>
        <v>8</v>
      </c>
      <c r="Q19" s="74"/>
      <c r="R19" s="77"/>
      <c r="S19" s="78"/>
      <c r="T19" s="78"/>
      <c r="U19" s="79"/>
      <c r="V19" s="80"/>
      <c r="W19" s="94">
        <f>(P18-K18)*V18</f>
        <v>720</v>
      </c>
      <c r="X19" s="95"/>
      <c r="Y19" s="96"/>
      <c r="Z19" s="97"/>
      <c r="AA19" s="97"/>
      <c r="AB19" s="97"/>
      <c r="AC19" s="98"/>
      <c r="AD19" s="99"/>
      <c r="AE19" s="96"/>
      <c r="AF19" s="97"/>
      <c r="AG19" s="97"/>
      <c r="AH19" s="97"/>
      <c r="AI19" s="10"/>
      <c r="AJ19" s="100"/>
      <c r="AK19" s="101"/>
      <c r="AL19" s="102"/>
      <c r="AM19" s="102"/>
      <c r="AN19" s="102"/>
      <c r="AO19" s="95"/>
      <c r="AP19" s="103"/>
      <c r="AQ19" s="103"/>
      <c r="AR19" s="104"/>
      <c r="AS19" s="105"/>
      <c r="AT19" s="101"/>
      <c r="AU19" s="101"/>
      <c r="AV19" s="10"/>
      <c r="AW19" s="106">
        <f>((AC18+AC19)/W19)*100</f>
        <v>99.444444444444443</v>
      </c>
      <c r="AX19" s="102"/>
      <c r="AY19" s="102"/>
      <c r="AZ19" s="102"/>
      <c r="BA19" s="95"/>
      <c r="BB19" s="77"/>
      <c r="BC19" s="92"/>
      <c r="BD19" s="92"/>
    </row>
    <row r="20" spans="2:56" ht="15.75" thickBot="1"/>
    <row r="21" spans="2:56" ht="16.5" thickBot="1">
      <c r="B21" s="72">
        <v>41617</v>
      </c>
      <c r="C21" s="73" t="s">
        <v>61</v>
      </c>
      <c r="D21" s="14">
        <v>10</v>
      </c>
      <c r="E21" s="74"/>
      <c r="F21" s="75">
        <v>2</v>
      </c>
      <c r="G21" s="14">
        <v>0</v>
      </c>
      <c r="H21" s="14">
        <v>0</v>
      </c>
      <c r="I21" s="14">
        <v>0</v>
      </c>
      <c r="J21" s="14">
        <v>0</v>
      </c>
      <c r="K21" s="14">
        <f>SUM(F21:J21)</f>
        <v>2</v>
      </c>
      <c r="L21" s="74"/>
      <c r="M21" s="75">
        <v>0</v>
      </c>
      <c r="N21" s="14">
        <v>0</v>
      </c>
      <c r="O21" s="74"/>
      <c r="P21" s="76">
        <f>D21-(M21+N21)</f>
        <v>10</v>
      </c>
      <c r="Q21" s="74"/>
      <c r="R21" s="77" t="s">
        <v>80</v>
      </c>
      <c r="S21" s="78">
        <v>0.122</v>
      </c>
      <c r="T21" s="78">
        <v>0.124</v>
      </c>
      <c r="U21" s="79">
        <f>S21+T21</f>
        <v>0.246</v>
      </c>
      <c r="V21" s="80">
        <v>90</v>
      </c>
      <c r="W21" s="15">
        <f>P21*V21</f>
        <v>900</v>
      </c>
      <c r="X21" s="74"/>
      <c r="Y21" s="81">
        <v>440</v>
      </c>
      <c r="Z21" s="82">
        <v>440</v>
      </c>
      <c r="AA21" s="82">
        <v>0</v>
      </c>
      <c r="AB21" s="82">
        <v>0</v>
      </c>
      <c r="AC21" s="83">
        <v>440</v>
      </c>
      <c r="AD21" s="84"/>
      <c r="AE21" s="81">
        <v>31</v>
      </c>
      <c r="AF21" s="82">
        <v>30</v>
      </c>
      <c r="AG21" s="82"/>
      <c r="AH21" s="82">
        <v>31</v>
      </c>
      <c r="AI21" s="5"/>
      <c r="AJ21" s="11">
        <f>AC21*U21</f>
        <v>108.24</v>
      </c>
      <c r="AK21" s="85">
        <v>7.44</v>
      </c>
      <c r="AL21" s="14">
        <v>6.6</v>
      </c>
      <c r="AM21" s="14">
        <v>0</v>
      </c>
      <c r="AN21" s="15">
        <f>AK21+AM21</f>
        <v>7.44</v>
      </c>
      <c r="AO21" s="86" t="e">
        <f>#REF!</f>
        <v>#REF!</v>
      </c>
      <c r="AP21" s="87">
        <v>0</v>
      </c>
      <c r="AQ21" s="87">
        <v>10</v>
      </c>
      <c r="AR21" s="88">
        <f>100- ((AP21+AQ21)/(AC21*2))*100</f>
        <v>98.86363636363636</v>
      </c>
      <c r="AS21" s="89">
        <f>AU18</f>
        <v>491.86400000000003</v>
      </c>
      <c r="AT21" s="90">
        <f>AJ21+AK21+AL21+AM21</f>
        <v>122.27999999999999</v>
      </c>
      <c r="AU21" s="90">
        <f>AS21-AT21</f>
        <v>369.58400000000006</v>
      </c>
      <c r="AV21" s="5"/>
      <c r="AW21" s="11">
        <f>(AC21/W21)*100</f>
        <v>48.888888888888886</v>
      </c>
      <c r="AX21" s="14" t="s">
        <v>63</v>
      </c>
      <c r="AY21" s="15">
        <f>(AK21/(AJ21+AK21))*100</f>
        <v>6.4315352697095447</v>
      </c>
      <c r="AZ21" s="14">
        <f>(AN21/AJ21)*100</f>
        <v>6.8736141906873618</v>
      </c>
      <c r="BA21" s="74"/>
      <c r="BB21" s="75" t="s">
        <v>64</v>
      </c>
      <c r="BC21" s="14" t="s">
        <v>64</v>
      </c>
      <c r="BD21" s="14" t="s">
        <v>64</v>
      </c>
    </row>
    <row r="22" spans="2:56" ht="15.75">
      <c r="B22" s="91" t="s">
        <v>66</v>
      </c>
      <c r="C22" s="92"/>
      <c r="D22" s="92"/>
      <c r="E22" s="74"/>
      <c r="F22" s="77"/>
      <c r="G22" s="92"/>
      <c r="H22" s="92"/>
      <c r="I22" s="92"/>
      <c r="J22" s="92"/>
      <c r="K22" s="92"/>
      <c r="L22" s="74"/>
      <c r="M22" s="77"/>
      <c r="N22" s="92"/>
      <c r="O22" s="74"/>
      <c r="P22" s="93">
        <f>D21-M21-N21-K21</f>
        <v>8</v>
      </c>
      <c r="Q22" s="74"/>
      <c r="R22" s="77"/>
      <c r="S22" s="78"/>
      <c r="T22" s="78"/>
      <c r="U22" s="79"/>
      <c r="V22" s="80"/>
      <c r="W22" s="94">
        <f>(P21-K21)*V21</f>
        <v>720</v>
      </c>
      <c r="X22" s="95"/>
      <c r="Y22" s="96"/>
      <c r="Z22" s="97"/>
      <c r="AA22" s="97"/>
      <c r="AB22" s="97"/>
      <c r="AC22" s="98"/>
      <c r="AD22" s="99"/>
      <c r="AE22" s="96"/>
      <c r="AF22" s="97"/>
      <c r="AG22" s="97"/>
      <c r="AH22" s="97"/>
      <c r="AI22" s="10"/>
      <c r="AJ22" s="100"/>
      <c r="AK22" s="101"/>
      <c r="AL22" s="102"/>
      <c r="AM22" s="102"/>
      <c r="AN22" s="102"/>
      <c r="AO22" s="95"/>
      <c r="AP22" s="103"/>
      <c r="AQ22" s="103"/>
      <c r="AR22" s="104"/>
      <c r="AS22" s="105"/>
      <c r="AT22" s="101"/>
      <c r="AU22" s="101"/>
      <c r="AV22" s="10"/>
      <c r="AW22" s="106">
        <f>((AC21+AC22)/W22)*100</f>
        <v>61.111111111111114</v>
      </c>
      <c r="AX22" s="102"/>
      <c r="AY22" s="102"/>
      <c r="AZ22" s="102"/>
      <c r="BA22" s="95"/>
      <c r="BB22" s="77"/>
      <c r="BC22" s="92"/>
      <c r="BD22" s="92"/>
    </row>
    <row r="23" spans="2:56" ht="15.75" thickBot="1"/>
    <row r="24" spans="2:56" ht="16.5" thickBot="1">
      <c r="B24" s="72">
        <v>41618</v>
      </c>
      <c r="C24" s="73" t="s">
        <v>61</v>
      </c>
      <c r="D24" s="14">
        <v>10</v>
      </c>
      <c r="E24" s="74"/>
      <c r="F24" s="75">
        <v>0</v>
      </c>
      <c r="G24" s="14">
        <v>4</v>
      </c>
      <c r="H24" s="14">
        <v>0</v>
      </c>
      <c r="I24" s="14">
        <v>0</v>
      </c>
      <c r="J24" s="14">
        <v>0</v>
      </c>
      <c r="K24" s="14">
        <f>SUM(F24:J24)</f>
        <v>4</v>
      </c>
      <c r="L24" s="74"/>
      <c r="M24" s="75">
        <v>0</v>
      </c>
      <c r="N24" s="14">
        <v>0</v>
      </c>
      <c r="O24" s="74"/>
      <c r="P24" s="76">
        <f>D24-(M24+N24)</f>
        <v>10</v>
      </c>
      <c r="Q24" s="74"/>
      <c r="R24" s="77" t="s">
        <v>80</v>
      </c>
      <c r="S24" s="78">
        <v>0.122</v>
      </c>
      <c r="T24" s="78">
        <v>0.124</v>
      </c>
      <c r="U24" s="79">
        <f>S24+T24</f>
        <v>0.246</v>
      </c>
      <c r="V24" s="80">
        <v>90</v>
      </c>
      <c r="W24" s="15">
        <f>P24*V24</f>
        <v>900</v>
      </c>
      <c r="X24" s="74"/>
      <c r="Y24" s="81">
        <v>466</v>
      </c>
      <c r="Z24" s="82">
        <v>466</v>
      </c>
      <c r="AA24" s="82">
        <v>0</v>
      </c>
      <c r="AB24" s="82">
        <v>0</v>
      </c>
      <c r="AC24" s="83">
        <v>466</v>
      </c>
      <c r="AD24" s="84"/>
      <c r="AE24" s="81">
        <v>30</v>
      </c>
      <c r="AF24" s="82">
        <v>30</v>
      </c>
      <c r="AG24" s="82"/>
      <c r="AH24" s="82">
        <v>30</v>
      </c>
      <c r="AI24" s="5"/>
      <c r="AJ24" s="11">
        <f>AC24*U24</f>
        <v>114.636</v>
      </c>
      <c r="AK24" s="85">
        <v>7.4</v>
      </c>
      <c r="AL24" s="14">
        <v>4.28</v>
      </c>
      <c r="AM24" s="14">
        <v>1.7</v>
      </c>
      <c r="AN24" s="15">
        <f>AK24+AM24</f>
        <v>9.1</v>
      </c>
      <c r="AO24" s="86" t="e">
        <f>#REF!</f>
        <v>#REF!</v>
      </c>
      <c r="AP24" s="87">
        <v>0</v>
      </c>
      <c r="AQ24" s="87">
        <v>10</v>
      </c>
      <c r="AR24" s="88">
        <f>100- ((AP24+AQ24)/(AC24*2))*100</f>
        <v>98.927038626609445</v>
      </c>
      <c r="AS24" s="89">
        <f>AU21</f>
        <v>369.58400000000006</v>
      </c>
      <c r="AT24" s="90">
        <f>AJ24+AK24+AL24+AM24</f>
        <v>128.01599999999999</v>
      </c>
      <c r="AU24" s="90">
        <f>AS24-AT24</f>
        <v>241.56800000000007</v>
      </c>
      <c r="AV24" s="5"/>
      <c r="AW24" s="11">
        <f>(AC24/W24)*100</f>
        <v>51.777777777777779</v>
      </c>
      <c r="AX24" s="14" t="s">
        <v>63</v>
      </c>
      <c r="AY24" s="15">
        <f>(AK24/(AJ24+AK24))*100</f>
        <v>6.0637844570454629</v>
      </c>
      <c r="AZ24" s="14">
        <f>(AN24/AJ24)*100</f>
        <v>7.9381695104504697</v>
      </c>
      <c r="BA24" s="74"/>
      <c r="BB24" s="75" t="s">
        <v>64</v>
      </c>
      <c r="BC24" s="14" t="s">
        <v>64</v>
      </c>
      <c r="BD24" s="14" t="s">
        <v>64</v>
      </c>
    </row>
    <row r="25" spans="2:56" ht="15.75">
      <c r="B25" s="91" t="s">
        <v>66</v>
      </c>
      <c r="C25" s="92"/>
      <c r="D25" s="92"/>
      <c r="E25" s="74"/>
      <c r="F25" s="77"/>
      <c r="G25" s="92"/>
      <c r="H25" s="92"/>
      <c r="I25" s="92"/>
      <c r="J25" s="92"/>
      <c r="K25" s="92"/>
      <c r="L25" s="74"/>
      <c r="M25" s="77"/>
      <c r="N25" s="92"/>
      <c r="O25" s="74"/>
      <c r="P25" s="93">
        <f>D24-M24-N24-K24</f>
        <v>6</v>
      </c>
      <c r="Q25" s="74"/>
      <c r="R25" s="77"/>
      <c r="S25" s="78"/>
      <c r="T25" s="78"/>
      <c r="U25" s="79"/>
      <c r="V25" s="80"/>
      <c r="W25" s="94">
        <f>(P24-K24)*V24</f>
        <v>540</v>
      </c>
      <c r="X25" s="95"/>
      <c r="Y25" s="96"/>
      <c r="Z25" s="97"/>
      <c r="AA25" s="97"/>
      <c r="AB25" s="97"/>
      <c r="AC25" s="98"/>
      <c r="AD25" s="99"/>
      <c r="AE25" s="96"/>
      <c r="AF25" s="97"/>
      <c r="AG25" s="97"/>
      <c r="AH25" s="97"/>
      <c r="AI25" s="10"/>
      <c r="AJ25" s="100"/>
      <c r="AK25" s="101"/>
      <c r="AL25" s="102"/>
      <c r="AM25" s="102"/>
      <c r="AN25" s="102"/>
      <c r="AO25" s="95"/>
      <c r="AP25" s="103"/>
      <c r="AQ25" s="103"/>
      <c r="AR25" s="104"/>
      <c r="AS25" s="105"/>
      <c r="AT25" s="101"/>
      <c r="AU25" s="101"/>
      <c r="AV25" s="10"/>
      <c r="AW25" s="106">
        <f>((AC24+AC25)/W25)*100</f>
        <v>86.296296296296291</v>
      </c>
      <c r="AX25" s="102"/>
      <c r="AY25" s="102"/>
      <c r="AZ25" s="102"/>
      <c r="BA25" s="95"/>
      <c r="BB25" s="77"/>
      <c r="BC25" s="92"/>
      <c r="BD25" s="92"/>
    </row>
    <row r="26" spans="2:56" ht="15.75" thickBot="1"/>
    <row r="27" spans="2:56">
      <c r="B27" s="11" t="s">
        <v>3</v>
      </c>
      <c r="C27" s="12" t="s">
        <v>4</v>
      </c>
      <c r="D27" s="13" t="s">
        <v>4</v>
      </c>
      <c r="E27" s="3"/>
      <c r="F27" s="268" t="s">
        <v>5</v>
      </c>
      <c r="G27" s="269"/>
      <c r="H27" s="269"/>
      <c r="I27" s="269"/>
      <c r="J27" s="269"/>
      <c r="K27" s="270"/>
      <c r="L27" s="14"/>
      <c r="M27" s="271" t="s">
        <v>6</v>
      </c>
      <c r="N27" s="272"/>
      <c r="O27" s="14"/>
      <c r="P27" s="15" t="s">
        <v>7</v>
      </c>
      <c r="Q27" s="3"/>
      <c r="R27" s="15" t="s">
        <v>8</v>
      </c>
      <c r="S27" s="268" t="s">
        <v>9</v>
      </c>
      <c r="T27" s="269"/>
      <c r="U27" s="270"/>
      <c r="V27" s="15" t="s">
        <v>10</v>
      </c>
      <c r="W27" s="16" t="s">
        <v>11</v>
      </c>
      <c r="X27" s="3" t="s">
        <v>12</v>
      </c>
      <c r="Y27" s="273" t="s">
        <v>13</v>
      </c>
      <c r="Z27" s="274"/>
      <c r="AA27" s="274"/>
      <c r="AB27" s="274"/>
      <c r="AC27" s="17" t="s">
        <v>11</v>
      </c>
      <c r="AD27" s="18"/>
      <c r="AE27" s="275" t="s">
        <v>14</v>
      </c>
      <c r="AF27" s="276"/>
      <c r="AG27" s="276"/>
      <c r="AH27" s="19" t="s">
        <v>15</v>
      </c>
      <c r="AI27" s="3"/>
      <c r="AJ27" s="20" t="s">
        <v>16</v>
      </c>
      <c r="AK27" s="21"/>
      <c r="AL27" s="22"/>
      <c r="AM27" s="23"/>
      <c r="AN27" s="15" t="s">
        <v>17</v>
      </c>
      <c r="AO27" s="3"/>
      <c r="AP27" s="250" t="s">
        <v>18</v>
      </c>
      <c r="AQ27" s="251"/>
      <c r="AR27" s="252"/>
      <c r="AS27" s="250" t="s">
        <v>19</v>
      </c>
      <c r="AT27" s="251"/>
      <c r="AU27" s="252"/>
      <c r="AV27" s="3"/>
      <c r="AW27" s="24" t="s">
        <v>20</v>
      </c>
      <c r="AX27" s="16" t="s">
        <v>20</v>
      </c>
      <c r="AY27" s="15" t="s">
        <v>21</v>
      </c>
      <c r="AZ27" s="15" t="s">
        <v>21</v>
      </c>
      <c r="BA27" s="3"/>
      <c r="BB27" s="14" t="s">
        <v>20</v>
      </c>
      <c r="BC27" s="14" t="s">
        <v>12</v>
      </c>
      <c r="BD27" s="25" t="s">
        <v>12</v>
      </c>
    </row>
    <row r="28" spans="2:56" ht="15.75" thickBot="1">
      <c r="B28" s="26" t="s">
        <v>12</v>
      </c>
      <c r="C28" s="27" t="s">
        <v>12</v>
      </c>
      <c r="D28" s="28" t="s">
        <v>7</v>
      </c>
      <c r="E28" s="5"/>
      <c r="F28" s="29" t="s">
        <v>22</v>
      </c>
      <c r="G28" s="29" t="s">
        <v>23</v>
      </c>
      <c r="H28" s="29" t="s">
        <v>24</v>
      </c>
      <c r="I28" s="29" t="s">
        <v>25</v>
      </c>
      <c r="J28" s="29" t="s">
        <v>26</v>
      </c>
      <c r="K28" s="29" t="s">
        <v>17</v>
      </c>
      <c r="L28" s="30"/>
      <c r="M28" s="31" t="s">
        <v>7</v>
      </c>
      <c r="N28" s="32" t="s">
        <v>27</v>
      </c>
      <c r="O28" s="33"/>
      <c r="P28" s="27" t="s">
        <v>28</v>
      </c>
      <c r="Q28" s="5"/>
      <c r="R28" s="27" t="s">
        <v>29</v>
      </c>
      <c r="S28" s="34" t="s">
        <v>30</v>
      </c>
      <c r="T28" s="27" t="s">
        <v>31</v>
      </c>
      <c r="U28" s="27" t="s">
        <v>32</v>
      </c>
      <c r="V28" s="27" t="s">
        <v>33</v>
      </c>
      <c r="W28" s="35" t="s">
        <v>34</v>
      </c>
      <c r="X28" s="5" t="s">
        <v>12</v>
      </c>
      <c r="Y28" s="253" t="s">
        <v>35</v>
      </c>
      <c r="Z28" s="254"/>
      <c r="AA28" s="254"/>
      <c r="AB28" s="255"/>
      <c r="AC28" s="36" t="s">
        <v>17</v>
      </c>
      <c r="AD28" s="37"/>
      <c r="AE28" s="256" t="s">
        <v>36</v>
      </c>
      <c r="AF28" s="257"/>
      <c r="AG28" s="257"/>
      <c r="AH28" s="38" t="s">
        <v>37</v>
      </c>
      <c r="AI28" s="5"/>
      <c r="AJ28" s="39" t="s">
        <v>38</v>
      </c>
      <c r="AK28" s="40" t="s">
        <v>39</v>
      </c>
      <c r="AL28" s="39" t="s">
        <v>40</v>
      </c>
      <c r="AM28" s="39" t="s">
        <v>41</v>
      </c>
      <c r="AN28" s="27" t="s">
        <v>42</v>
      </c>
      <c r="AO28" s="10"/>
      <c r="AP28" s="41"/>
      <c r="AQ28" s="42"/>
      <c r="AR28" s="34"/>
      <c r="AS28" s="41" t="s">
        <v>43</v>
      </c>
      <c r="AT28" s="43" t="s">
        <v>124</v>
      </c>
      <c r="AU28" s="34"/>
      <c r="AV28" s="5"/>
      <c r="AW28" s="44" t="s">
        <v>11</v>
      </c>
      <c r="AX28" s="35" t="s">
        <v>11</v>
      </c>
      <c r="AY28" s="27" t="s">
        <v>44</v>
      </c>
      <c r="AZ28" s="27" t="s">
        <v>45</v>
      </c>
      <c r="BA28" s="5"/>
      <c r="BB28" s="30" t="s">
        <v>11</v>
      </c>
      <c r="BC28" s="30" t="s">
        <v>44</v>
      </c>
      <c r="BD28" s="45" t="s">
        <v>45</v>
      </c>
    </row>
    <row r="29" spans="2:56" ht="15" customHeight="1" thickBot="1">
      <c r="B29" s="46"/>
      <c r="C29" s="47"/>
      <c r="D29" s="48" t="s">
        <v>12</v>
      </c>
      <c r="E29" s="7"/>
      <c r="F29" s="49"/>
      <c r="G29" s="49"/>
      <c r="H29" s="49"/>
      <c r="I29" s="49" t="s">
        <v>46</v>
      </c>
      <c r="J29" s="49"/>
      <c r="K29" s="49"/>
      <c r="L29" s="50"/>
      <c r="M29" s="51" t="s">
        <v>47</v>
      </c>
      <c r="N29" s="49" t="s">
        <v>48</v>
      </c>
      <c r="O29" s="50"/>
      <c r="P29" s="47" t="s">
        <v>12</v>
      </c>
      <c r="Q29" s="7"/>
      <c r="R29" s="47"/>
      <c r="S29" s="52"/>
      <c r="T29" s="47"/>
      <c r="U29" s="47"/>
      <c r="V29" s="47" t="s">
        <v>49</v>
      </c>
      <c r="W29" s="53" t="s">
        <v>50</v>
      </c>
      <c r="X29" s="7"/>
      <c r="Y29" s="54" t="s">
        <v>30</v>
      </c>
      <c r="Z29" s="54" t="s">
        <v>31</v>
      </c>
      <c r="AA29" s="55" t="s">
        <v>51</v>
      </c>
      <c r="AB29" s="56" t="s">
        <v>52</v>
      </c>
      <c r="AC29" s="57"/>
      <c r="AD29" s="7"/>
      <c r="AE29" s="58" t="s">
        <v>30</v>
      </c>
      <c r="AF29" s="59" t="s">
        <v>31</v>
      </c>
      <c r="AG29" s="60" t="s">
        <v>52</v>
      </c>
      <c r="AH29" s="61" t="s">
        <v>52</v>
      </c>
      <c r="AI29" s="62"/>
      <c r="AJ29" s="47" t="s">
        <v>53</v>
      </c>
      <c r="AK29" s="63" t="s">
        <v>53</v>
      </c>
      <c r="AL29" s="47" t="s">
        <v>53</v>
      </c>
      <c r="AM29" s="47" t="s">
        <v>53</v>
      </c>
      <c r="AN29" s="47" t="s">
        <v>53</v>
      </c>
      <c r="AO29" s="7"/>
      <c r="AP29" s="64" t="s">
        <v>54</v>
      </c>
      <c r="AQ29" s="65" t="s">
        <v>55</v>
      </c>
      <c r="AR29" s="66" t="s">
        <v>56</v>
      </c>
      <c r="AS29" s="67" t="s">
        <v>57</v>
      </c>
      <c r="AT29" s="65" t="s">
        <v>58</v>
      </c>
      <c r="AU29" s="66" t="s">
        <v>59</v>
      </c>
      <c r="AV29" s="7"/>
      <c r="AW29" s="68" t="s">
        <v>21</v>
      </c>
      <c r="AX29" s="53" t="s">
        <v>21</v>
      </c>
      <c r="AY29" s="47"/>
      <c r="AZ29" s="47"/>
      <c r="BA29" s="7"/>
      <c r="BB29" s="69">
        <v>1</v>
      </c>
      <c r="BC29" s="70">
        <v>0</v>
      </c>
      <c r="BD29" s="71" t="s">
        <v>60</v>
      </c>
    </row>
    <row r="30" spans="2:56" ht="16.5" thickBot="1">
      <c r="B30" s="72">
        <v>41619</v>
      </c>
      <c r="C30" s="73" t="s">
        <v>61</v>
      </c>
      <c r="D30" s="14">
        <v>10</v>
      </c>
      <c r="E30" s="74"/>
      <c r="F30" s="75">
        <v>0</v>
      </c>
      <c r="G30" s="14">
        <v>0</v>
      </c>
      <c r="H30" s="14">
        <v>0</v>
      </c>
      <c r="I30" s="14">
        <v>0</v>
      </c>
      <c r="J30" s="14">
        <v>0</v>
      </c>
      <c r="K30" s="14">
        <f>SUM(F30:J30)</f>
        <v>0</v>
      </c>
      <c r="L30" s="74"/>
      <c r="M30" s="75">
        <v>0</v>
      </c>
      <c r="N30" s="14">
        <v>4</v>
      </c>
      <c r="O30" s="74"/>
      <c r="P30" s="76">
        <f>D30-(M30+N30)</f>
        <v>6</v>
      </c>
      <c r="Q30" s="74"/>
      <c r="R30" s="77" t="s">
        <v>122</v>
      </c>
      <c r="S30" s="78">
        <v>0.15</v>
      </c>
      <c r="T30" s="78">
        <v>0.15</v>
      </c>
      <c r="U30" s="79">
        <f>S30+T30</f>
        <v>0.3</v>
      </c>
      <c r="V30" s="80">
        <v>95</v>
      </c>
      <c r="W30" s="15">
        <f>P30*V30</f>
        <v>570</v>
      </c>
      <c r="X30" s="74"/>
      <c r="Y30" s="81">
        <v>460</v>
      </c>
      <c r="Z30" s="82">
        <v>460</v>
      </c>
      <c r="AA30" s="82">
        <v>0</v>
      </c>
      <c r="AB30" s="82">
        <v>0</v>
      </c>
      <c r="AC30" s="83">
        <v>460</v>
      </c>
      <c r="AD30" s="84"/>
      <c r="AE30" s="81">
        <v>7</v>
      </c>
      <c r="AF30" s="82">
        <v>8</v>
      </c>
      <c r="AG30" s="82"/>
      <c r="AH30" s="82">
        <v>8</v>
      </c>
      <c r="AI30" s="5"/>
      <c r="AJ30" s="11">
        <f>AC30*U30</f>
        <v>138</v>
      </c>
      <c r="AK30" s="85">
        <v>1.89</v>
      </c>
      <c r="AL30" s="14">
        <v>3.5</v>
      </c>
      <c r="AM30" s="14">
        <v>0</v>
      </c>
      <c r="AN30" s="15">
        <f>AK30+AM30</f>
        <v>1.89</v>
      </c>
      <c r="AO30" s="86" t="e">
        <f>#REF!</f>
        <v>#REF!</v>
      </c>
      <c r="AP30" s="87">
        <v>0</v>
      </c>
      <c r="AQ30" s="87">
        <v>10</v>
      </c>
      <c r="AR30" s="88">
        <f>100- ((AP30+AQ30)/(AC30*2))*100</f>
        <v>98.913043478260875</v>
      </c>
      <c r="AS30" s="89">
        <v>446</v>
      </c>
      <c r="AT30" s="90">
        <f>AJ30+AK30+AL30+AM30</f>
        <v>143.38999999999999</v>
      </c>
      <c r="AU30" s="90">
        <f>AS30-AT30</f>
        <v>302.61</v>
      </c>
      <c r="AV30" s="5"/>
      <c r="AW30" s="11">
        <f>(AC30/W30)*100</f>
        <v>80.701754385964904</v>
      </c>
      <c r="AX30" s="14" t="s">
        <v>63</v>
      </c>
      <c r="AY30" s="15">
        <f>(AK30/(AJ30+AK30))*100</f>
        <v>1.3510615483594253</v>
      </c>
      <c r="AZ30" s="14">
        <f>(AN30/AJ30)*100</f>
        <v>1.3695652173913042</v>
      </c>
      <c r="BA30" s="74"/>
      <c r="BB30" s="75" t="s">
        <v>64</v>
      </c>
      <c r="BC30" s="14" t="s">
        <v>64</v>
      </c>
      <c r="BD30" s="14" t="s">
        <v>64</v>
      </c>
    </row>
    <row r="31" spans="2:56" ht="15.75">
      <c r="B31" s="91" t="s">
        <v>66</v>
      </c>
      <c r="C31" s="92"/>
      <c r="D31" s="92"/>
      <c r="E31" s="74"/>
      <c r="F31" s="77"/>
      <c r="G31" s="92"/>
      <c r="H31" s="92"/>
      <c r="I31" s="92"/>
      <c r="J31" s="92"/>
      <c r="K31" s="92"/>
      <c r="L31" s="74"/>
      <c r="M31" s="77"/>
      <c r="N31" s="92"/>
      <c r="O31" s="74"/>
      <c r="P31" s="93">
        <f>D30-M30-N30-K30</f>
        <v>6</v>
      </c>
      <c r="Q31" s="74"/>
      <c r="R31" s="77" t="s">
        <v>123</v>
      </c>
      <c r="S31" s="78">
        <v>0.115</v>
      </c>
      <c r="T31" s="78">
        <v>0.115</v>
      </c>
      <c r="U31" s="79">
        <f>S31+T31</f>
        <v>0.23</v>
      </c>
      <c r="V31" s="80">
        <v>95</v>
      </c>
      <c r="W31" s="94">
        <f>(P30-K30)*V30</f>
        <v>570</v>
      </c>
      <c r="X31" s="95"/>
      <c r="Y31" s="96"/>
      <c r="Z31" s="97"/>
      <c r="AA31" s="97"/>
      <c r="AB31" s="97"/>
      <c r="AC31" s="98"/>
      <c r="AD31" s="99"/>
      <c r="AE31" s="96"/>
      <c r="AF31" s="97"/>
      <c r="AG31" s="97"/>
      <c r="AH31" s="97"/>
      <c r="AI31" s="10"/>
      <c r="AJ31" s="100"/>
      <c r="AK31" s="101"/>
      <c r="AL31" s="102"/>
      <c r="AM31" s="102"/>
      <c r="AN31" s="102"/>
      <c r="AO31" s="95"/>
      <c r="AP31" s="103"/>
      <c r="AQ31" s="103"/>
      <c r="AR31" s="104"/>
      <c r="AS31" s="105"/>
      <c r="AT31" s="101"/>
      <c r="AU31" s="101"/>
      <c r="AV31" s="10"/>
      <c r="AW31" s="106">
        <f>((AC30+AC31)/W31)*100</f>
        <v>80.701754385964904</v>
      </c>
      <c r="AX31" s="102"/>
      <c r="AY31" s="102"/>
      <c r="AZ31" s="102"/>
      <c r="BA31" s="95"/>
      <c r="BB31" s="77"/>
      <c r="BC31" s="92"/>
      <c r="BD31" s="92"/>
    </row>
    <row r="32" spans="2:56" ht="15.75" thickBot="1"/>
    <row r="33" spans="2:56" ht="16.5" thickBot="1">
      <c r="B33" s="72">
        <v>41620</v>
      </c>
      <c r="C33" s="73" t="s">
        <v>61</v>
      </c>
      <c r="D33" s="14">
        <v>2</v>
      </c>
      <c r="E33" s="74"/>
      <c r="F33" s="75">
        <v>0</v>
      </c>
      <c r="G33" s="14">
        <v>0</v>
      </c>
      <c r="H33" s="14">
        <v>0</v>
      </c>
      <c r="I33" s="14">
        <v>0</v>
      </c>
      <c r="J33" s="14">
        <v>0</v>
      </c>
      <c r="K33" s="14">
        <f>SUM(F33:J33)</f>
        <v>0</v>
      </c>
      <c r="L33" s="74"/>
      <c r="M33" s="75">
        <v>0</v>
      </c>
      <c r="N33" s="14">
        <v>0</v>
      </c>
      <c r="O33" s="74"/>
      <c r="P33" s="76">
        <f>D33-(M33+N33)</f>
        <v>2</v>
      </c>
      <c r="Q33" s="74"/>
      <c r="R33" s="77" t="s">
        <v>123</v>
      </c>
      <c r="S33" s="78">
        <v>0.115</v>
      </c>
      <c r="T33" s="78">
        <v>0.115</v>
      </c>
      <c r="U33" s="79">
        <f>S33+T33</f>
        <v>0.23</v>
      </c>
      <c r="V33" s="80">
        <v>95</v>
      </c>
      <c r="W33" s="15">
        <f>P33*V33</f>
        <v>190</v>
      </c>
      <c r="X33" s="74"/>
      <c r="Y33" s="81">
        <v>160</v>
      </c>
      <c r="Z33" s="82">
        <v>160</v>
      </c>
      <c r="AA33" s="82">
        <v>0</v>
      </c>
      <c r="AB33" s="82">
        <v>0</v>
      </c>
      <c r="AC33" s="83">
        <v>160</v>
      </c>
      <c r="AD33" s="84"/>
      <c r="AE33" s="81">
        <v>0</v>
      </c>
      <c r="AF33" s="82">
        <v>0</v>
      </c>
      <c r="AG33" s="82"/>
      <c r="AH33" s="82">
        <v>0</v>
      </c>
      <c r="AI33" s="5"/>
      <c r="AJ33" s="11">
        <f>AC33*U33</f>
        <v>36.800000000000004</v>
      </c>
      <c r="AK33" s="85">
        <v>1.28</v>
      </c>
      <c r="AL33" s="14">
        <v>0</v>
      </c>
      <c r="AM33" s="14">
        <v>0</v>
      </c>
      <c r="AN33" s="15">
        <f>AK33+AM33</f>
        <v>1.28</v>
      </c>
      <c r="AO33" s="86" t="e">
        <f>#REF!</f>
        <v>#REF!</v>
      </c>
      <c r="AP33" s="87">
        <v>0</v>
      </c>
      <c r="AQ33" s="87">
        <v>10</v>
      </c>
      <c r="AR33" s="88">
        <f>100- ((AP33+AQ33)/(AC33*2))*100</f>
        <v>96.875</v>
      </c>
      <c r="AS33" s="89">
        <f>AU30</f>
        <v>302.61</v>
      </c>
      <c r="AT33" s="90">
        <f>AJ33+AK33+AL33+AM33</f>
        <v>38.080000000000005</v>
      </c>
      <c r="AU33" s="90">
        <f>AS33-AT33</f>
        <v>264.53000000000003</v>
      </c>
      <c r="AV33" s="5"/>
      <c r="AW33" s="11">
        <f>(AC33/W33)*100</f>
        <v>84.210526315789465</v>
      </c>
      <c r="AX33" s="14" t="s">
        <v>63</v>
      </c>
      <c r="AY33" s="15">
        <f>(AK33/(AJ33+AK33))*100</f>
        <v>3.3613445378151261</v>
      </c>
      <c r="AZ33" s="14">
        <f>(AN33/AJ33)*100</f>
        <v>3.4782608695652169</v>
      </c>
      <c r="BA33" s="74"/>
      <c r="BB33" s="75" t="s">
        <v>64</v>
      </c>
      <c r="BC33" s="14" t="s">
        <v>64</v>
      </c>
      <c r="BD33" s="14" t="s">
        <v>64</v>
      </c>
    </row>
    <row r="34" spans="2:56" ht="15.75">
      <c r="B34" s="91" t="s">
        <v>66</v>
      </c>
      <c r="C34" s="92"/>
      <c r="D34" s="92"/>
      <c r="E34" s="74"/>
      <c r="F34" s="77"/>
      <c r="G34" s="92"/>
      <c r="H34" s="92"/>
      <c r="I34" s="92"/>
      <c r="J34" s="92"/>
      <c r="K34" s="92"/>
      <c r="L34" s="74"/>
      <c r="M34" s="77"/>
      <c r="N34" s="92"/>
      <c r="O34" s="74"/>
      <c r="P34" s="93">
        <f>D33-M33-N33-K33</f>
        <v>2</v>
      </c>
      <c r="Q34" s="74"/>
      <c r="R34" s="77"/>
      <c r="S34" s="78"/>
      <c r="T34" s="78"/>
      <c r="U34" s="79"/>
      <c r="V34" s="80"/>
      <c r="W34" s="94">
        <f>(P33-K33)*V33</f>
        <v>190</v>
      </c>
      <c r="X34" s="95"/>
      <c r="Y34" s="96"/>
      <c r="Z34" s="97"/>
      <c r="AA34" s="97"/>
      <c r="AB34" s="97"/>
      <c r="AC34" s="98"/>
      <c r="AD34" s="99"/>
      <c r="AE34" s="96"/>
      <c r="AF34" s="97"/>
      <c r="AG34" s="97"/>
      <c r="AH34" s="97"/>
      <c r="AI34" s="10"/>
      <c r="AJ34" s="100"/>
      <c r="AK34" s="101"/>
      <c r="AL34" s="102"/>
      <c r="AM34" s="102"/>
      <c r="AN34" s="102"/>
      <c r="AO34" s="95"/>
      <c r="AP34" s="103"/>
      <c r="AQ34" s="103"/>
      <c r="AR34" s="104"/>
      <c r="AS34" s="105"/>
      <c r="AT34" s="101"/>
      <c r="AU34" s="101"/>
      <c r="AV34" s="10"/>
      <c r="AW34" s="106">
        <f>((AC33+AC34)/W34)*100</f>
        <v>84.210526315789465</v>
      </c>
      <c r="AX34" s="102"/>
      <c r="AY34" s="102"/>
      <c r="AZ34" s="102"/>
      <c r="BA34" s="95"/>
      <c r="BB34" s="77"/>
      <c r="BC34" s="92"/>
      <c r="BD34" s="92"/>
    </row>
    <row r="35" spans="2:56" ht="15.75" thickBot="1"/>
    <row r="36" spans="2:56" ht="16.5" thickBot="1">
      <c r="B36" s="72">
        <v>41621</v>
      </c>
      <c r="C36" s="73" t="s">
        <v>61</v>
      </c>
      <c r="D36" s="14">
        <v>5</v>
      </c>
      <c r="E36" s="74"/>
      <c r="F36" s="75">
        <v>0</v>
      </c>
      <c r="G36" s="14">
        <v>0</v>
      </c>
      <c r="H36" s="14">
        <v>0</v>
      </c>
      <c r="I36" s="14">
        <v>0</v>
      </c>
      <c r="J36" s="14">
        <v>0</v>
      </c>
      <c r="K36" s="14">
        <f>SUM(F36:J36)</f>
        <v>0</v>
      </c>
      <c r="L36" s="74"/>
      <c r="M36" s="75">
        <v>0</v>
      </c>
      <c r="N36" s="14">
        <v>0</v>
      </c>
      <c r="O36" s="74"/>
      <c r="P36" s="76">
        <f>D36-(M36+N36)</f>
        <v>5</v>
      </c>
      <c r="Q36" s="74"/>
      <c r="R36" s="77" t="s">
        <v>123</v>
      </c>
      <c r="S36" s="78">
        <v>0.115</v>
      </c>
      <c r="T36" s="78">
        <v>0.115</v>
      </c>
      <c r="U36" s="79">
        <f>S36+T36</f>
        <v>0.23</v>
      </c>
      <c r="V36" s="80">
        <v>95</v>
      </c>
      <c r="W36" s="15">
        <f>P36*V36</f>
        <v>475</v>
      </c>
      <c r="X36" s="74"/>
      <c r="Y36" s="81">
        <v>400</v>
      </c>
      <c r="Z36" s="82">
        <v>400</v>
      </c>
      <c r="AA36" s="82">
        <v>0</v>
      </c>
      <c r="AB36" s="82">
        <v>0</v>
      </c>
      <c r="AC36" s="83">
        <v>400</v>
      </c>
      <c r="AD36" s="84"/>
      <c r="AE36" s="81">
        <v>7</v>
      </c>
      <c r="AF36" s="82">
        <v>7</v>
      </c>
      <c r="AG36" s="82"/>
      <c r="AH36" s="82">
        <v>7</v>
      </c>
      <c r="AI36" s="5"/>
      <c r="AJ36" s="11">
        <f>AC36*U36</f>
        <v>92</v>
      </c>
      <c r="AK36" s="85">
        <v>1.7</v>
      </c>
      <c r="AL36" s="14">
        <v>4</v>
      </c>
      <c r="AM36" s="14">
        <v>0</v>
      </c>
      <c r="AN36" s="15">
        <f>AK36+AM36</f>
        <v>1.7</v>
      </c>
      <c r="AO36" s="86" t="e">
        <f>#REF!</f>
        <v>#REF!</v>
      </c>
      <c r="AP36" s="87">
        <v>0</v>
      </c>
      <c r="AQ36" s="87">
        <v>10</v>
      </c>
      <c r="AR36" s="88">
        <f>100- ((AP36+AQ36)/(AC36*2))*100</f>
        <v>98.75</v>
      </c>
      <c r="AS36" s="89">
        <f>AU33</f>
        <v>264.53000000000003</v>
      </c>
      <c r="AT36" s="90">
        <f>AJ36+AK36+AL36+AM36</f>
        <v>97.7</v>
      </c>
      <c r="AU36" s="90">
        <f>AS36-AT36</f>
        <v>166.83000000000004</v>
      </c>
      <c r="AV36" s="5"/>
      <c r="AW36" s="11">
        <f>(AC36/W36)*100</f>
        <v>84.210526315789465</v>
      </c>
      <c r="AX36" s="14" t="s">
        <v>63</v>
      </c>
      <c r="AY36" s="15">
        <f>(AK36/(AJ36+AK36))*100</f>
        <v>1.8143009605122731</v>
      </c>
      <c r="AZ36" s="14">
        <f>(AN36/AJ36)*100</f>
        <v>1.8478260869565217</v>
      </c>
      <c r="BA36" s="74"/>
      <c r="BB36" s="75" t="s">
        <v>64</v>
      </c>
      <c r="BC36" s="14" t="s">
        <v>64</v>
      </c>
      <c r="BD36" s="14" t="s">
        <v>64</v>
      </c>
    </row>
    <row r="37" spans="2:56" ht="15.75">
      <c r="B37" s="91" t="s">
        <v>66</v>
      </c>
      <c r="C37" s="92"/>
      <c r="D37" s="92"/>
      <c r="E37" s="74"/>
      <c r="F37" s="77"/>
      <c r="G37" s="92"/>
      <c r="H37" s="92"/>
      <c r="I37" s="92"/>
      <c r="J37" s="92"/>
      <c r="K37" s="92"/>
      <c r="L37" s="74"/>
      <c r="M37" s="77"/>
      <c r="N37" s="92"/>
      <c r="O37" s="74"/>
      <c r="P37" s="93">
        <f>D36-M36-N36-K36</f>
        <v>5</v>
      </c>
      <c r="Q37" s="74"/>
      <c r="R37" s="77"/>
      <c r="S37" s="78"/>
      <c r="T37" s="78"/>
      <c r="U37" s="79"/>
      <c r="V37" s="80"/>
      <c r="W37" s="94">
        <f>(P36-K36)*V36</f>
        <v>475</v>
      </c>
      <c r="X37" s="95"/>
      <c r="Y37" s="96"/>
      <c r="Z37" s="97"/>
      <c r="AA37" s="97"/>
      <c r="AB37" s="97"/>
      <c r="AC37" s="98"/>
      <c r="AD37" s="99"/>
      <c r="AE37" s="96"/>
      <c r="AF37" s="97"/>
      <c r="AG37" s="97"/>
      <c r="AH37" s="97"/>
      <c r="AI37" s="10"/>
      <c r="AJ37" s="100"/>
      <c r="AK37" s="101"/>
      <c r="AL37" s="102"/>
      <c r="AM37" s="102"/>
      <c r="AN37" s="102"/>
      <c r="AO37" s="95"/>
      <c r="AP37" s="103"/>
      <c r="AQ37" s="103"/>
      <c r="AR37" s="104"/>
      <c r="AS37" s="105"/>
      <c r="AT37" s="101"/>
      <c r="AU37" s="101"/>
      <c r="AV37" s="10"/>
      <c r="AW37" s="106">
        <f>((AC36+AC37)/W37)*100</f>
        <v>84.210526315789465</v>
      </c>
      <c r="AX37" s="102"/>
      <c r="AY37" s="102"/>
      <c r="AZ37" s="102"/>
      <c r="BA37" s="95"/>
      <c r="BB37" s="77"/>
      <c r="BC37" s="92"/>
      <c r="BD37" s="92"/>
    </row>
    <row r="38" spans="2:56" ht="15.75" thickBot="1"/>
    <row r="39" spans="2:56" ht="16.5" thickBot="1">
      <c r="B39" s="72">
        <v>41624</v>
      </c>
      <c r="C39" s="73" t="s">
        <v>61</v>
      </c>
      <c r="D39" s="14">
        <v>8.5</v>
      </c>
      <c r="E39" s="74"/>
      <c r="F39" s="75">
        <v>0</v>
      </c>
      <c r="G39" s="14">
        <v>0</v>
      </c>
      <c r="H39" s="14">
        <v>0</v>
      </c>
      <c r="I39" s="14">
        <v>0</v>
      </c>
      <c r="J39" s="14">
        <v>0</v>
      </c>
      <c r="K39" s="14">
        <f>SUM(F39:J39)</f>
        <v>0</v>
      </c>
      <c r="L39" s="74"/>
      <c r="M39" s="75">
        <v>0</v>
      </c>
      <c r="N39" s="14">
        <v>0</v>
      </c>
      <c r="O39" s="74"/>
      <c r="P39" s="76">
        <f>D39-(M39+N39)</f>
        <v>8.5</v>
      </c>
      <c r="Q39" s="74"/>
      <c r="R39" s="77" t="s">
        <v>123</v>
      </c>
      <c r="S39" s="78">
        <v>0.115</v>
      </c>
      <c r="T39" s="78">
        <v>0.115</v>
      </c>
      <c r="U39" s="79">
        <f>S39+T39</f>
        <v>0.23</v>
      </c>
      <c r="V39" s="80">
        <v>95</v>
      </c>
      <c r="W39" s="15">
        <f>P39*V39</f>
        <v>807.5</v>
      </c>
      <c r="X39" s="74"/>
      <c r="Y39" s="81">
        <v>760</v>
      </c>
      <c r="Z39" s="82">
        <v>760</v>
      </c>
      <c r="AA39" s="82">
        <v>0</v>
      </c>
      <c r="AB39" s="82">
        <v>0</v>
      </c>
      <c r="AC39" s="83">
        <v>760</v>
      </c>
      <c r="AD39" s="84"/>
      <c r="AE39" s="81">
        <v>2</v>
      </c>
      <c r="AF39" s="82">
        <v>3</v>
      </c>
      <c r="AG39" s="82"/>
      <c r="AH39" s="82">
        <v>2</v>
      </c>
      <c r="AI39" s="5"/>
      <c r="AJ39" s="11">
        <f>AC39*U39</f>
        <v>174.8</v>
      </c>
      <c r="AK39" s="85">
        <v>7.5</v>
      </c>
      <c r="AL39" s="14">
        <v>0.1</v>
      </c>
      <c r="AM39" s="14">
        <v>0</v>
      </c>
      <c r="AN39" s="15">
        <f>AK39+AM39</f>
        <v>7.5</v>
      </c>
      <c r="AO39" s="86" t="e">
        <f>#REF!</f>
        <v>#REF!</v>
      </c>
      <c r="AP39" s="87">
        <v>0</v>
      </c>
      <c r="AQ39" s="87">
        <v>10</v>
      </c>
      <c r="AR39" s="88">
        <f>100- ((AP39+AQ39)/(AC39*2))*100</f>
        <v>99.34210526315789</v>
      </c>
      <c r="AS39" s="89">
        <f>AU36</f>
        <v>166.83000000000004</v>
      </c>
      <c r="AT39" s="90">
        <f>AJ39+AK39+AL39+AM39</f>
        <v>182.4</v>
      </c>
      <c r="AU39" s="90">
        <f>AS39-AT39</f>
        <v>-15.569999999999965</v>
      </c>
      <c r="AV39" s="5"/>
      <c r="AW39" s="11">
        <f>(AC39/W39)*100</f>
        <v>94.117647058823522</v>
      </c>
      <c r="AX39" s="14" t="s">
        <v>63</v>
      </c>
      <c r="AY39" s="15">
        <f>(AK39/(AJ39+AK39))*100</f>
        <v>4.1140976412506847</v>
      </c>
      <c r="AZ39" s="14">
        <f>(AN39/AJ39)*100</f>
        <v>4.2906178489702516</v>
      </c>
      <c r="BA39" s="74"/>
      <c r="BB39" s="75" t="s">
        <v>64</v>
      </c>
      <c r="BC39" s="14" t="s">
        <v>64</v>
      </c>
      <c r="BD39" s="14" t="s">
        <v>64</v>
      </c>
    </row>
    <row r="40" spans="2:56" ht="15.75">
      <c r="B40" s="91" t="s">
        <v>130</v>
      </c>
      <c r="C40" s="92"/>
      <c r="D40" s="92"/>
      <c r="E40" s="74"/>
      <c r="F40" s="77"/>
      <c r="G40" s="92"/>
      <c r="H40" s="92"/>
      <c r="I40" s="92"/>
      <c r="J40" s="92"/>
      <c r="K40" s="92"/>
      <c r="L40" s="74"/>
      <c r="M40" s="77"/>
      <c r="N40" s="92"/>
      <c r="O40" s="74"/>
      <c r="P40" s="93">
        <f>D39-M39-N39-K39</f>
        <v>8.5</v>
      </c>
      <c r="Q40" s="74"/>
      <c r="R40" s="77"/>
      <c r="S40" s="78"/>
      <c r="T40" s="78"/>
      <c r="U40" s="79"/>
      <c r="V40" s="80"/>
      <c r="W40" s="94">
        <f>(P39-K39)*V39</f>
        <v>807.5</v>
      </c>
      <c r="X40" s="95"/>
      <c r="Y40" s="96"/>
      <c r="Z40" s="97"/>
      <c r="AA40" s="97"/>
      <c r="AB40" s="97"/>
      <c r="AC40" s="98"/>
      <c r="AD40" s="99"/>
      <c r="AE40" s="96"/>
      <c r="AF40" s="97"/>
      <c r="AG40" s="97"/>
      <c r="AH40" s="97"/>
      <c r="AI40" s="10"/>
      <c r="AJ40" s="100"/>
      <c r="AK40" s="101"/>
      <c r="AL40" s="102"/>
      <c r="AM40" s="102"/>
      <c r="AN40" s="102"/>
      <c r="AO40" s="95"/>
      <c r="AP40" s="103"/>
      <c r="AQ40" s="103"/>
      <c r="AR40" s="104"/>
      <c r="AS40" s="105"/>
      <c r="AT40" s="101"/>
      <c r="AU40" s="101"/>
      <c r="AV40" s="10"/>
      <c r="AW40" s="106">
        <f>((AC39+AC40)/W40)*100</f>
        <v>94.117647058823522</v>
      </c>
      <c r="AX40" s="102"/>
      <c r="AY40" s="102"/>
      <c r="AZ40" s="102"/>
      <c r="BA40" s="95"/>
      <c r="BB40" s="77"/>
      <c r="BC40" s="92"/>
      <c r="BD40" s="92"/>
    </row>
    <row r="41" spans="2:56" ht="15.75" thickBot="1"/>
    <row r="42" spans="2:56">
      <c r="B42" s="11" t="s">
        <v>3</v>
      </c>
      <c r="C42" s="12" t="s">
        <v>4</v>
      </c>
      <c r="D42" s="13" t="s">
        <v>4</v>
      </c>
      <c r="E42" s="3"/>
      <c r="F42" s="268" t="s">
        <v>5</v>
      </c>
      <c r="G42" s="269"/>
      <c r="H42" s="269"/>
      <c r="I42" s="269"/>
      <c r="J42" s="269"/>
      <c r="K42" s="270"/>
      <c r="L42" s="14"/>
      <c r="M42" s="271" t="s">
        <v>6</v>
      </c>
      <c r="N42" s="272"/>
      <c r="O42" s="14"/>
      <c r="P42" s="15" t="s">
        <v>7</v>
      </c>
      <c r="Q42" s="3"/>
      <c r="R42" s="15" t="s">
        <v>8</v>
      </c>
      <c r="S42" s="268" t="s">
        <v>9</v>
      </c>
      <c r="T42" s="269"/>
      <c r="U42" s="270"/>
      <c r="V42" s="15" t="s">
        <v>10</v>
      </c>
      <c r="W42" s="16" t="s">
        <v>11</v>
      </c>
      <c r="X42" s="3" t="s">
        <v>12</v>
      </c>
      <c r="Y42" s="273" t="s">
        <v>13</v>
      </c>
      <c r="Z42" s="274"/>
      <c r="AA42" s="274"/>
      <c r="AB42" s="274"/>
      <c r="AC42" s="17" t="s">
        <v>11</v>
      </c>
      <c r="AD42" s="18"/>
      <c r="AE42" s="275" t="s">
        <v>14</v>
      </c>
      <c r="AF42" s="276"/>
      <c r="AG42" s="276"/>
      <c r="AH42" s="19" t="s">
        <v>15</v>
      </c>
      <c r="AI42" s="3"/>
      <c r="AJ42" s="20" t="s">
        <v>16</v>
      </c>
      <c r="AK42" s="21"/>
      <c r="AL42" s="22"/>
      <c r="AM42" s="23"/>
      <c r="AN42" s="15" t="s">
        <v>17</v>
      </c>
      <c r="AO42" s="3"/>
      <c r="AP42" s="250" t="s">
        <v>18</v>
      </c>
      <c r="AQ42" s="251"/>
      <c r="AR42" s="252"/>
      <c r="AS42" s="250" t="s">
        <v>19</v>
      </c>
      <c r="AT42" s="251"/>
      <c r="AU42" s="252"/>
      <c r="AV42" s="3"/>
      <c r="AW42" s="24" t="s">
        <v>20</v>
      </c>
      <c r="AX42" s="16" t="s">
        <v>20</v>
      </c>
      <c r="AY42" s="15" t="s">
        <v>21</v>
      </c>
      <c r="AZ42" s="15" t="s">
        <v>21</v>
      </c>
      <c r="BA42" s="3"/>
      <c r="BB42" s="14" t="s">
        <v>20</v>
      </c>
      <c r="BC42" s="14" t="s">
        <v>12</v>
      </c>
      <c r="BD42" s="25" t="s">
        <v>12</v>
      </c>
    </row>
    <row r="43" spans="2:56" ht="15.75" thickBot="1">
      <c r="B43" s="26" t="s">
        <v>12</v>
      </c>
      <c r="C43" s="27" t="s">
        <v>12</v>
      </c>
      <c r="D43" s="28" t="s">
        <v>7</v>
      </c>
      <c r="E43" s="5"/>
      <c r="F43" s="29" t="s">
        <v>22</v>
      </c>
      <c r="G43" s="29" t="s">
        <v>23</v>
      </c>
      <c r="H43" s="29" t="s">
        <v>24</v>
      </c>
      <c r="I43" s="29" t="s">
        <v>25</v>
      </c>
      <c r="J43" s="29" t="s">
        <v>26</v>
      </c>
      <c r="K43" s="29" t="s">
        <v>17</v>
      </c>
      <c r="L43" s="30"/>
      <c r="M43" s="31" t="s">
        <v>7</v>
      </c>
      <c r="N43" s="32" t="s">
        <v>27</v>
      </c>
      <c r="O43" s="33"/>
      <c r="P43" s="27" t="s">
        <v>28</v>
      </c>
      <c r="Q43" s="5"/>
      <c r="R43" s="27" t="s">
        <v>29</v>
      </c>
      <c r="S43" s="34" t="s">
        <v>30</v>
      </c>
      <c r="T43" s="27" t="s">
        <v>31</v>
      </c>
      <c r="U43" s="27" t="s">
        <v>32</v>
      </c>
      <c r="V43" s="27" t="s">
        <v>33</v>
      </c>
      <c r="W43" s="35" t="s">
        <v>34</v>
      </c>
      <c r="X43" s="5" t="s">
        <v>12</v>
      </c>
      <c r="Y43" s="253" t="s">
        <v>35</v>
      </c>
      <c r="Z43" s="254"/>
      <c r="AA43" s="254"/>
      <c r="AB43" s="255"/>
      <c r="AC43" s="36" t="s">
        <v>17</v>
      </c>
      <c r="AD43" s="37"/>
      <c r="AE43" s="256" t="s">
        <v>36</v>
      </c>
      <c r="AF43" s="257"/>
      <c r="AG43" s="257"/>
      <c r="AH43" s="38" t="s">
        <v>37</v>
      </c>
      <c r="AI43" s="5"/>
      <c r="AJ43" s="39" t="s">
        <v>38</v>
      </c>
      <c r="AK43" s="40" t="s">
        <v>39</v>
      </c>
      <c r="AL43" s="39" t="s">
        <v>40</v>
      </c>
      <c r="AM43" s="39" t="s">
        <v>41</v>
      </c>
      <c r="AN43" s="27" t="s">
        <v>42</v>
      </c>
      <c r="AO43" s="10"/>
      <c r="AP43" s="41"/>
      <c r="AQ43" s="42"/>
      <c r="AR43" s="34"/>
      <c r="AS43" s="41" t="s">
        <v>43</v>
      </c>
      <c r="AT43" s="43" t="s">
        <v>131</v>
      </c>
      <c r="AU43" s="34"/>
      <c r="AV43" s="5"/>
      <c r="AW43" s="44" t="s">
        <v>11</v>
      </c>
      <c r="AX43" s="35" t="s">
        <v>11</v>
      </c>
      <c r="AY43" s="27" t="s">
        <v>44</v>
      </c>
      <c r="AZ43" s="27" t="s">
        <v>45</v>
      </c>
      <c r="BA43" s="5"/>
      <c r="BB43" s="30" t="s">
        <v>11</v>
      </c>
      <c r="BC43" s="30" t="s">
        <v>44</v>
      </c>
      <c r="BD43" s="45" t="s">
        <v>45</v>
      </c>
    </row>
    <row r="44" spans="2:56" ht="15" customHeight="1" thickBot="1">
      <c r="B44" s="46"/>
      <c r="C44" s="47"/>
      <c r="D44" s="48" t="s">
        <v>12</v>
      </c>
      <c r="E44" s="7"/>
      <c r="F44" s="49"/>
      <c r="G44" s="49"/>
      <c r="H44" s="49"/>
      <c r="I44" s="49" t="s">
        <v>46</v>
      </c>
      <c r="J44" s="49"/>
      <c r="K44" s="49"/>
      <c r="L44" s="50"/>
      <c r="M44" s="51" t="s">
        <v>47</v>
      </c>
      <c r="N44" s="49" t="s">
        <v>48</v>
      </c>
      <c r="O44" s="50"/>
      <c r="P44" s="47" t="s">
        <v>12</v>
      </c>
      <c r="Q44" s="7"/>
      <c r="R44" s="47"/>
      <c r="S44" s="52"/>
      <c r="T44" s="47"/>
      <c r="U44" s="47"/>
      <c r="V44" s="47" t="s">
        <v>49</v>
      </c>
      <c r="W44" s="53" t="s">
        <v>50</v>
      </c>
      <c r="X44" s="7"/>
      <c r="Y44" s="54" t="s">
        <v>30</v>
      </c>
      <c r="Z44" s="54" t="s">
        <v>31</v>
      </c>
      <c r="AA44" s="55" t="s">
        <v>51</v>
      </c>
      <c r="AB44" s="56" t="s">
        <v>52</v>
      </c>
      <c r="AC44" s="57"/>
      <c r="AD44" s="7"/>
      <c r="AE44" s="58" t="s">
        <v>30</v>
      </c>
      <c r="AF44" s="59" t="s">
        <v>31</v>
      </c>
      <c r="AG44" s="60" t="s">
        <v>52</v>
      </c>
      <c r="AH44" s="61" t="s">
        <v>52</v>
      </c>
      <c r="AI44" s="62"/>
      <c r="AJ44" s="47" t="s">
        <v>53</v>
      </c>
      <c r="AK44" s="63" t="s">
        <v>53</v>
      </c>
      <c r="AL44" s="47" t="s">
        <v>53</v>
      </c>
      <c r="AM44" s="47" t="s">
        <v>53</v>
      </c>
      <c r="AN44" s="47" t="s">
        <v>53</v>
      </c>
      <c r="AO44" s="7"/>
      <c r="AP44" s="64" t="s">
        <v>54</v>
      </c>
      <c r="AQ44" s="65" t="s">
        <v>55</v>
      </c>
      <c r="AR44" s="66" t="s">
        <v>56</v>
      </c>
      <c r="AS44" s="67" t="s">
        <v>57</v>
      </c>
      <c r="AT44" s="65" t="s">
        <v>58</v>
      </c>
      <c r="AU44" s="66" t="s">
        <v>59</v>
      </c>
      <c r="AV44" s="7"/>
      <c r="AW44" s="68" t="s">
        <v>21</v>
      </c>
      <c r="AX44" s="53" t="s">
        <v>21</v>
      </c>
      <c r="AY44" s="47"/>
      <c r="AZ44" s="47"/>
      <c r="BA44" s="7"/>
      <c r="BB44" s="69">
        <v>1</v>
      </c>
      <c r="BC44" s="70">
        <v>0</v>
      </c>
      <c r="BD44" s="71" t="s">
        <v>60</v>
      </c>
    </row>
    <row r="45" spans="2:56" ht="16.5" thickBot="1">
      <c r="B45" s="72">
        <v>41627</v>
      </c>
      <c r="C45" s="73" t="s">
        <v>61</v>
      </c>
      <c r="D45" s="14">
        <v>10</v>
      </c>
      <c r="E45" s="74"/>
      <c r="F45" s="75">
        <v>1</v>
      </c>
      <c r="G45" s="14">
        <v>0</v>
      </c>
      <c r="H45" s="14">
        <v>0</v>
      </c>
      <c r="I45" s="14">
        <v>0</v>
      </c>
      <c r="J45" s="14">
        <v>0.5</v>
      </c>
      <c r="K45" s="14">
        <f>SUM(F45:J45)</f>
        <v>1.5</v>
      </c>
      <c r="L45" s="74"/>
      <c r="M45" s="75">
        <v>0</v>
      </c>
      <c r="N45" s="14">
        <v>2</v>
      </c>
      <c r="O45" s="74"/>
      <c r="P45" s="76">
        <f>D45-(M45+N45)</f>
        <v>8</v>
      </c>
      <c r="Q45" s="74"/>
      <c r="R45" s="77" t="s">
        <v>84</v>
      </c>
      <c r="S45" s="78">
        <v>0.185</v>
      </c>
      <c r="T45" s="78">
        <v>0.185</v>
      </c>
      <c r="U45" s="79">
        <f>S45+T45</f>
        <v>0.37</v>
      </c>
      <c r="V45" s="80">
        <v>100</v>
      </c>
      <c r="W45" s="15">
        <f>P45*V45</f>
        <v>800</v>
      </c>
      <c r="X45" s="74"/>
      <c r="Y45" s="81">
        <v>580</v>
      </c>
      <c r="Z45" s="82">
        <v>580</v>
      </c>
      <c r="AA45" s="82">
        <v>0</v>
      </c>
      <c r="AB45" s="82">
        <v>0</v>
      </c>
      <c r="AC45" s="83">
        <v>580</v>
      </c>
      <c r="AD45" s="84"/>
      <c r="AE45" s="81">
        <v>2</v>
      </c>
      <c r="AF45" s="82">
        <v>1</v>
      </c>
      <c r="AG45" s="82"/>
      <c r="AH45" s="82">
        <v>2</v>
      </c>
      <c r="AI45" s="5"/>
      <c r="AJ45" s="11">
        <f>AC45*U45</f>
        <v>214.6</v>
      </c>
      <c r="AK45" s="85">
        <v>0.37</v>
      </c>
      <c r="AL45" s="14">
        <v>8</v>
      </c>
      <c r="AM45" s="14">
        <v>0</v>
      </c>
      <c r="AN45" s="15">
        <f>AK45+AM45</f>
        <v>0.37</v>
      </c>
      <c r="AO45" s="86" t="e">
        <f>#REF!</f>
        <v>#REF!</v>
      </c>
      <c r="AP45" s="87">
        <v>0</v>
      </c>
      <c r="AQ45" s="87">
        <v>10</v>
      </c>
      <c r="AR45" s="88">
        <f>100- ((AP45+AQ45)/(AC45*2))*100</f>
        <v>99.137931034482762</v>
      </c>
      <c r="AS45" s="89">
        <v>680</v>
      </c>
      <c r="AT45" s="90">
        <f>AJ45+AK45+AL45+AM45</f>
        <v>222.97</v>
      </c>
      <c r="AU45" s="90">
        <f>AS45-AT45</f>
        <v>457.03</v>
      </c>
      <c r="AV45" s="5"/>
      <c r="AW45" s="11">
        <f>(AC45/W45)*100</f>
        <v>72.5</v>
      </c>
      <c r="AX45" s="14" t="s">
        <v>63</v>
      </c>
      <c r="AY45" s="15">
        <f>(AK45/(AJ45+AK45))*100</f>
        <v>0.17211703958691912</v>
      </c>
      <c r="AZ45" s="14">
        <f>(AN45/AJ45)*100</f>
        <v>0.17241379310344829</v>
      </c>
      <c r="BA45" s="74"/>
      <c r="BB45" s="75" t="s">
        <v>64</v>
      </c>
      <c r="BC45" s="14" t="s">
        <v>64</v>
      </c>
      <c r="BD45" s="14" t="s">
        <v>64</v>
      </c>
    </row>
    <row r="46" spans="2:56" ht="15.75">
      <c r="B46" s="91" t="s">
        <v>130</v>
      </c>
      <c r="C46" s="92"/>
      <c r="D46" s="92"/>
      <c r="E46" s="74"/>
      <c r="F46" s="77"/>
      <c r="G46" s="92"/>
      <c r="H46" s="92"/>
      <c r="I46" s="92"/>
      <c r="J46" s="92"/>
      <c r="K46" s="92"/>
      <c r="L46" s="74"/>
      <c r="M46" s="77"/>
      <c r="N46" s="92"/>
      <c r="O46" s="74"/>
      <c r="P46" s="93">
        <f>D45-M45-N45-K45</f>
        <v>6.5</v>
      </c>
      <c r="Q46" s="74"/>
      <c r="R46" s="77"/>
      <c r="S46" s="78"/>
      <c r="T46" s="78"/>
      <c r="U46" s="79"/>
      <c r="V46" s="80"/>
      <c r="W46" s="94">
        <f>(P45-K45)*V45</f>
        <v>650</v>
      </c>
      <c r="X46" s="95"/>
      <c r="Y46" s="96"/>
      <c r="Z46" s="97"/>
      <c r="AA46" s="97"/>
      <c r="AB46" s="97"/>
      <c r="AC46" s="98"/>
      <c r="AD46" s="99"/>
      <c r="AE46" s="96"/>
      <c r="AF46" s="97"/>
      <c r="AG46" s="97"/>
      <c r="AH46" s="97"/>
      <c r="AI46" s="10"/>
      <c r="AJ46" s="100"/>
      <c r="AK46" s="101"/>
      <c r="AL46" s="102"/>
      <c r="AM46" s="102"/>
      <c r="AN46" s="102"/>
      <c r="AO46" s="95"/>
      <c r="AP46" s="103"/>
      <c r="AQ46" s="103"/>
      <c r="AR46" s="104"/>
      <c r="AS46" s="105"/>
      <c r="AT46" s="101"/>
      <c r="AU46" s="101"/>
      <c r="AV46" s="10"/>
      <c r="AW46" s="106">
        <f>((AC45+AC46)/W46)*100</f>
        <v>89.230769230769241</v>
      </c>
      <c r="AX46" s="102"/>
      <c r="AY46" s="102"/>
      <c r="AZ46" s="102"/>
      <c r="BA46" s="95"/>
      <c r="BB46" s="77"/>
      <c r="BC46" s="92"/>
      <c r="BD46" s="92"/>
    </row>
    <row r="47" spans="2:56" ht="15.75" thickBot="1"/>
    <row r="48" spans="2:56">
      <c r="B48" s="11" t="s">
        <v>3</v>
      </c>
      <c r="C48" s="12" t="s">
        <v>4</v>
      </c>
      <c r="D48" s="13" t="s">
        <v>4</v>
      </c>
      <c r="E48" s="3"/>
      <c r="F48" s="268" t="s">
        <v>5</v>
      </c>
      <c r="G48" s="269"/>
      <c r="H48" s="269"/>
      <c r="I48" s="269"/>
      <c r="J48" s="269"/>
      <c r="K48" s="270"/>
      <c r="L48" s="14"/>
      <c r="M48" s="271" t="s">
        <v>6</v>
      </c>
      <c r="N48" s="272"/>
      <c r="O48" s="14"/>
      <c r="P48" s="15" t="s">
        <v>7</v>
      </c>
      <c r="Q48" s="3"/>
      <c r="R48" s="15" t="s">
        <v>8</v>
      </c>
      <c r="S48" s="268" t="s">
        <v>9</v>
      </c>
      <c r="T48" s="269"/>
      <c r="U48" s="270"/>
      <c r="V48" s="15" t="s">
        <v>10</v>
      </c>
      <c r="W48" s="16" t="s">
        <v>11</v>
      </c>
      <c r="X48" s="3" t="s">
        <v>12</v>
      </c>
      <c r="Y48" s="273" t="s">
        <v>13</v>
      </c>
      <c r="Z48" s="274"/>
      <c r="AA48" s="274"/>
      <c r="AB48" s="274"/>
      <c r="AC48" s="17" t="s">
        <v>11</v>
      </c>
      <c r="AD48" s="18"/>
      <c r="AE48" s="275" t="s">
        <v>14</v>
      </c>
      <c r="AF48" s="276"/>
      <c r="AG48" s="276"/>
      <c r="AH48" s="19" t="s">
        <v>15</v>
      </c>
      <c r="AI48" s="3"/>
      <c r="AJ48" s="20" t="s">
        <v>16</v>
      </c>
      <c r="AK48" s="21"/>
      <c r="AL48" s="22"/>
      <c r="AM48" s="23"/>
      <c r="AN48" s="15" t="s">
        <v>17</v>
      </c>
      <c r="AO48" s="3"/>
      <c r="AP48" s="250" t="s">
        <v>18</v>
      </c>
      <c r="AQ48" s="251"/>
      <c r="AR48" s="252"/>
      <c r="AS48" s="250" t="s">
        <v>19</v>
      </c>
      <c r="AT48" s="251"/>
      <c r="AU48" s="252"/>
      <c r="AV48" s="3"/>
      <c r="AW48" s="24" t="s">
        <v>20</v>
      </c>
      <c r="AX48" s="16" t="s">
        <v>20</v>
      </c>
      <c r="AY48" s="15" t="s">
        <v>21</v>
      </c>
      <c r="AZ48" s="15" t="s">
        <v>21</v>
      </c>
      <c r="BA48" s="3"/>
      <c r="BB48" s="14" t="s">
        <v>20</v>
      </c>
      <c r="BC48" s="14" t="s">
        <v>12</v>
      </c>
      <c r="BD48" s="25" t="s">
        <v>12</v>
      </c>
    </row>
    <row r="49" spans="2:56" ht="15.75" thickBot="1">
      <c r="B49" s="26" t="s">
        <v>12</v>
      </c>
      <c r="C49" s="27" t="s">
        <v>12</v>
      </c>
      <c r="D49" s="28" t="s">
        <v>7</v>
      </c>
      <c r="E49" s="5"/>
      <c r="F49" s="29" t="s">
        <v>22</v>
      </c>
      <c r="G49" s="29" t="s">
        <v>23</v>
      </c>
      <c r="H49" s="29" t="s">
        <v>24</v>
      </c>
      <c r="I49" s="29" t="s">
        <v>25</v>
      </c>
      <c r="J49" s="29" t="s">
        <v>26</v>
      </c>
      <c r="K49" s="29" t="s">
        <v>17</v>
      </c>
      <c r="L49" s="30"/>
      <c r="M49" s="31" t="s">
        <v>7</v>
      </c>
      <c r="N49" s="32" t="s">
        <v>27</v>
      </c>
      <c r="O49" s="33"/>
      <c r="P49" s="27" t="s">
        <v>28</v>
      </c>
      <c r="Q49" s="5"/>
      <c r="R49" s="27" t="s">
        <v>29</v>
      </c>
      <c r="S49" s="34" t="s">
        <v>30</v>
      </c>
      <c r="T49" s="27" t="s">
        <v>31</v>
      </c>
      <c r="U49" s="27" t="s">
        <v>32</v>
      </c>
      <c r="V49" s="27" t="s">
        <v>33</v>
      </c>
      <c r="W49" s="35" t="s">
        <v>34</v>
      </c>
      <c r="X49" s="5" t="s">
        <v>12</v>
      </c>
      <c r="Y49" s="253" t="s">
        <v>35</v>
      </c>
      <c r="Z49" s="254"/>
      <c r="AA49" s="254"/>
      <c r="AB49" s="255"/>
      <c r="AC49" s="36" t="s">
        <v>17</v>
      </c>
      <c r="AD49" s="37"/>
      <c r="AE49" s="256" t="s">
        <v>36</v>
      </c>
      <c r="AF49" s="257"/>
      <c r="AG49" s="257"/>
      <c r="AH49" s="38" t="s">
        <v>37</v>
      </c>
      <c r="AI49" s="5"/>
      <c r="AJ49" s="39" t="s">
        <v>38</v>
      </c>
      <c r="AK49" s="40" t="s">
        <v>39</v>
      </c>
      <c r="AL49" s="39" t="s">
        <v>40</v>
      </c>
      <c r="AM49" s="39" t="s">
        <v>41</v>
      </c>
      <c r="AN49" s="27" t="s">
        <v>42</v>
      </c>
      <c r="AO49" s="10"/>
      <c r="AP49" s="41"/>
      <c r="AQ49" s="42"/>
      <c r="AR49" s="34"/>
      <c r="AS49" s="41" t="s">
        <v>43</v>
      </c>
      <c r="AT49" s="43" t="s">
        <v>119</v>
      </c>
      <c r="AU49" s="34"/>
      <c r="AV49" s="5"/>
      <c r="AW49" s="44" t="s">
        <v>11</v>
      </c>
      <c r="AX49" s="35" t="s">
        <v>11</v>
      </c>
      <c r="AY49" s="27" t="s">
        <v>44</v>
      </c>
      <c r="AZ49" s="27" t="s">
        <v>45</v>
      </c>
      <c r="BA49" s="5"/>
      <c r="BB49" s="30" t="s">
        <v>11</v>
      </c>
      <c r="BC49" s="30" t="s">
        <v>44</v>
      </c>
      <c r="BD49" s="45" t="s">
        <v>45</v>
      </c>
    </row>
    <row r="50" spans="2:56" ht="15" customHeight="1" thickBot="1">
      <c r="B50" s="46"/>
      <c r="C50" s="47"/>
      <c r="D50" s="48" t="s">
        <v>12</v>
      </c>
      <c r="E50" s="7"/>
      <c r="F50" s="49"/>
      <c r="G50" s="49"/>
      <c r="H50" s="49"/>
      <c r="I50" s="49" t="s">
        <v>46</v>
      </c>
      <c r="J50" s="49"/>
      <c r="K50" s="49"/>
      <c r="L50" s="50"/>
      <c r="M50" s="51" t="s">
        <v>47</v>
      </c>
      <c r="N50" s="49" t="s">
        <v>48</v>
      </c>
      <c r="O50" s="50"/>
      <c r="P50" s="47" t="s">
        <v>12</v>
      </c>
      <c r="Q50" s="7"/>
      <c r="R50" s="47"/>
      <c r="S50" s="52"/>
      <c r="T50" s="47"/>
      <c r="U50" s="47"/>
      <c r="V50" s="47" t="s">
        <v>49</v>
      </c>
      <c r="W50" s="53" t="s">
        <v>50</v>
      </c>
      <c r="X50" s="7"/>
      <c r="Y50" s="54" t="s">
        <v>30</v>
      </c>
      <c r="Z50" s="54" t="s">
        <v>31</v>
      </c>
      <c r="AA50" s="55" t="s">
        <v>51</v>
      </c>
      <c r="AB50" s="56" t="s">
        <v>52</v>
      </c>
      <c r="AC50" s="57"/>
      <c r="AD50" s="7"/>
      <c r="AE50" s="58" t="s">
        <v>30</v>
      </c>
      <c r="AF50" s="59" t="s">
        <v>31</v>
      </c>
      <c r="AG50" s="60" t="s">
        <v>52</v>
      </c>
      <c r="AH50" s="61" t="s">
        <v>52</v>
      </c>
      <c r="AI50" s="62"/>
      <c r="AJ50" s="47" t="s">
        <v>53</v>
      </c>
      <c r="AK50" s="63" t="s">
        <v>53</v>
      </c>
      <c r="AL50" s="47" t="s">
        <v>53</v>
      </c>
      <c r="AM50" s="47" t="s">
        <v>53</v>
      </c>
      <c r="AN50" s="47" t="s">
        <v>53</v>
      </c>
      <c r="AO50" s="7"/>
      <c r="AP50" s="64" t="s">
        <v>54</v>
      </c>
      <c r="AQ50" s="65" t="s">
        <v>55</v>
      </c>
      <c r="AR50" s="66" t="s">
        <v>56</v>
      </c>
      <c r="AS50" s="67" t="s">
        <v>57</v>
      </c>
      <c r="AT50" s="65" t="s">
        <v>58</v>
      </c>
      <c r="AU50" s="66" t="s">
        <v>59</v>
      </c>
      <c r="AV50" s="7"/>
      <c r="AW50" s="68" t="s">
        <v>21</v>
      </c>
      <c r="AX50" s="53" t="s">
        <v>21</v>
      </c>
      <c r="AY50" s="47"/>
      <c r="AZ50" s="47"/>
      <c r="BA50" s="7"/>
      <c r="BB50" s="69">
        <v>1</v>
      </c>
      <c r="BC50" s="70">
        <v>0</v>
      </c>
      <c r="BD50" s="71" t="s">
        <v>60</v>
      </c>
    </row>
    <row r="51" spans="2:56" ht="16.5" thickBot="1">
      <c r="B51" s="72">
        <v>41628</v>
      </c>
      <c r="C51" s="73" t="s">
        <v>61</v>
      </c>
      <c r="D51" s="14">
        <v>8</v>
      </c>
      <c r="E51" s="74"/>
      <c r="F51" s="75">
        <v>2</v>
      </c>
      <c r="G51" s="14">
        <v>0</v>
      </c>
      <c r="H51" s="14">
        <v>0.5</v>
      </c>
      <c r="I51" s="14">
        <v>0</v>
      </c>
      <c r="J51" s="14">
        <v>0</v>
      </c>
      <c r="K51" s="14">
        <f>SUM(F51:J51)</f>
        <v>2.5</v>
      </c>
      <c r="L51" s="74"/>
      <c r="M51" s="75">
        <v>0</v>
      </c>
      <c r="N51" s="14">
        <v>0</v>
      </c>
      <c r="O51" s="74"/>
      <c r="P51" s="76">
        <f>D51-(M51+N51)</f>
        <v>8</v>
      </c>
      <c r="Q51" s="74"/>
      <c r="R51" s="77" t="s">
        <v>82</v>
      </c>
      <c r="S51" s="78">
        <v>0.13</v>
      </c>
      <c r="T51" s="78">
        <v>0.13</v>
      </c>
      <c r="U51" s="79">
        <f>S51+T51</f>
        <v>0.26</v>
      </c>
      <c r="V51" s="80">
        <v>90</v>
      </c>
      <c r="W51" s="15">
        <f>P51*V51</f>
        <v>720</v>
      </c>
      <c r="X51" s="74"/>
      <c r="Y51" s="81">
        <v>378</v>
      </c>
      <c r="Z51" s="82">
        <v>378</v>
      </c>
      <c r="AA51" s="82">
        <v>0</v>
      </c>
      <c r="AB51" s="82">
        <v>0</v>
      </c>
      <c r="AC51" s="83">
        <v>378</v>
      </c>
      <c r="AD51" s="84"/>
      <c r="AE51" s="81">
        <v>2</v>
      </c>
      <c r="AF51" s="82">
        <v>1</v>
      </c>
      <c r="AG51" s="82"/>
      <c r="AH51" s="82">
        <v>2</v>
      </c>
      <c r="AI51" s="5"/>
      <c r="AJ51" s="11">
        <f>AC51*U51</f>
        <v>98.28</v>
      </c>
      <c r="AK51" s="85">
        <v>0.37</v>
      </c>
      <c r="AL51" s="14">
        <v>4</v>
      </c>
      <c r="AM51" s="14">
        <v>0</v>
      </c>
      <c r="AN51" s="15">
        <f>AK51+AM51</f>
        <v>0.37</v>
      </c>
      <c r="AO51" s="86" t="e">
        <f>#REF!</f>
        <v>#REF!</v>
      </c>
      <c r="AP51" s="87">
        <v>0</v>
      </c>
      <c r="AQ51" s="87">
        <v>10</v>
      </c>
      <c r="AR51" s="88">
        <f>100- ((AP51+AQ51)/(AC51*2))*100</f>
        <v>98.677248677248684</v>
      </c>
      <c r="AS51" s="89">
        <v>680</v>
      </c>
      <c r="AT51" s="90">
        <f>AJ51+AK51+AL51+AM51</f>
        <v>102.65</v>
      </c>
      <c r="AU51" s="90">
        <f>AS51-AT51</f>
        <v>577.35</v>
      </c>
      <c r="AV51" s="5"/>
      <c r="AW51" s="11">
        <f>(AC51/W51)*100</f>
        <v>52.5</v>
      </c>
      <c r="AX51" s="14" t="s">
        <v>63</v>
      </c>
      <c r="AY51" s="15">
        <f>(AK51/(AJ51+AK51))*100</f>
        <v>0.37506335529650275</v>
      </c>
      <c r="AZ51" s="14">
        <f>(AN51/AJ51)*100</f>
        <v>0.37647537647537649</v>
      </c>
      <c r="BA51" s="74"/>
      <c r="BB51" s="75" t="s">
        <v>64</v>
      </c>
      <c r="BC51" s="14" t="s">
        <v>64</v>
      </c>
      <c r="BD51" s="14" t="s">
        <v>64</v>
      </c>
    </row>
    <row r="52" spans="2:56" ht="15.75">
      <c r="B52" s="91" t="s">
        <v>130</v>
      </c>
      <c r="C52" s="92"/>
      <c r="D52" s="92"/>
      <c r="E52" s="74"/>
      <c r="F52" s="77"/>
      <c r="G52" s="92"/>
      <c r="H52" s="92"/>
      <c r="I52" s="92"/>
      <c r="J52" s="92"/>
      <c r="K52" s="92"/>
      <c r="L52" s="74"/>
      <c r="M52" s="77"/>
      <c r="N52" s="92"/>
      <c r="O52" s="74"/>
      <c r="P52" s="93">
        <f>D51-M51-N51-K51</f>
        <v>5.5</v>
      </c>
      <c r="Q52" s="74"/>
      <c r="R52" s="77"/>
      <c r="S52" s="78"/>
      <c r="T52" s="78"/>
      <c r="U52" s="79"/>
      <c r="V52" s="80"/>
      <c r="W52" s="94">
        <f>(P51-K51)*V51</f>
        <v>495</v>
      </c>
      <c r="X52" s="95"/>
      <c r="Y52" s="96"/>
      <c r="Z52" s="97"/>
      <c r="AA52" s="97"/>
      <c r="AB52" s="97"/>
      <c r="AC52" s="98"/>
      <c r="AD52" s="99"/>
      <c r="AE52" s="96"/>
      <c r="AF52" s="97"/>
      <c r="AG52" s="97"/>
      <c r="AH52" s="97"/>
      <c r="AI52" s="10"/>
      <c r="AJ52" s="100"/>
      <c r="AK52" s="101"/>
      <c r="AL52" s="102"/>
      <c r="AM52" s="102"/>
      <c r="AN52" s="102"/>
      <c r="AO52" s="95"/>
      <c r="AP52" s="103"/>
      <c r="AQ52" s="103"/>
      <c r="AR52" s="104"/>
      <c r="AS52" s="105"/>
      <c r="AT52" s="101"/>
      <c r="AU52" s="101"/>
      <c r="AV52" s="10"/>
      <c r="AW52" s="106">
        <f>((AC51+AC52)/W52)*100</f>
        <v>76.363636363636374</v>
      </c>
      <c r="AX52" s="102"/>
      <c r="AY52" s="102"/>
      <c r="AZ52" s="102"/>
      <c r="BA52" s="95"/>
      <c r="BB52" s="77"/>
      <c r="BC52" s="92"/>
      <c r="BD52" s="92"/>
    </row>
    <row r="53" spans="2:56" ht="15.75" thickBot="1"/>
    <row r="54" spans="2:56" ht="16.5" thickBot="1">
      <c r="B54" s="72">
        <v>41629</v>
      </c>
      <c r="C54" s="73" t="s">
        <v>61</v>
      </c>
      <c r="D54" s="14">
        <v>6</v>
      </c>
      <c r="E54" s="74"/>
      <c r="F54" s="75">
        <v>0</v>
      </c>
      <c r="G54" s="14">
        <v>0</v>
      </c>
      <c r="H54" s="14">
        <v>1</v>
      </c>
      <c r="I54" s="14">
        <v>0</v>
      </c>
      <c r="J54" s="14">
        <v>0</v>
      </c>
      <c r="K54" s="14">
        <f>SUM(F54:J54)</f>
        <v>1</v>
      </c>
      <c r="L54" s="74"/>
      <c r="M54" s="75">
        <v>0</v>
      </c>
      <c r="N54" s="14">
        <v>0</v>
      </c>
      <c r="O54" s="74"/>
      <c r="P54" s="76">
        <f>D54-(M54+N54)</f>
        <v>6</v>
      </c>
      <c r="Q54" s="74"/>
      <c r="R54" s="77" t="s">
        <v>82</v>
      </c>
      <c r="S54" s="78">
        <v>0.13</v>
      </c>
      <c r="T54" s="78">
        <v>0.13</v>
      </c>
      <c r="U54" s="79">
        <f>S54+T54</f>
        <v>0.26</v>
      </c>
      <c r="V54" s="80">
        <v>90</v>
      </c>
      <c r="W54" s="15">
        <f>P54*V54</f>
        <v>540</v>
      </c>
      <c r="X54" s="74"/>
      <c r="Y54" s="81">
        <v>544</v>
      </c>
      <c r="Z54" s="82">
        <v>544</v>
      </c>
      <c r="AA54" s="82">
        <v>0</v>
      </c>
      <c r="AB54" s="82">
        <v>0</v>
      </c>
      <c r="AC54" s="83">
        <v>544</v>
      </c>
      <c r="AD54" s="84"/>
      <c r="AE54" s="81">
        <v>15</v>
      </c>
      <c r="AF54" s="82">
        <v>16</v>
      </c>
      <c r="AG54" s="82"/>
      <c r="AH54" s="82">
        <v>15</v>
      </c>
      <c r="AI54" s="5"/>
      <c r="AJ54" s="11">
        <f>AC54*U54</f>
        <v>141.44</v>
      </c>
      <c r="AK54" s="85">
        <v>4.1399999999999997</v>
      </c>
      <c r="AL54" s="14">
        <v>6.14</v>
      </c>
      <c r="AM54" s="14">
        <v>0</v>
      </c>
      <c r="AN54" s="15">
        <f>AK54+AM54</f>
        <v>4.1399999999999997</v>
      </c>
      <c r="AO54" s="86" t="e">
        <f>#REF!</f>
        <v>#REF!</v>
      </c>
      <c r="AP54" s="87">
        <v>0</v>
      </c>
      <c r="AQ54" s="87">
        <v>10</v>
      </c>
      <c r="AR54" s="88">
        <f>100- ((AP54+AQ54)/(AC54*2))*100</f>
        <v>99.080882352941174</v>
      </c>
      <c r="AS54" s="89">
        <f>AU51</f>
        <v>577.35</v>
      </c>
      <c r="AT54" s="90">
        <f>AJ54+AK54+AL54+AM54</f>
        <v>151.71999999999997</v>
      </c>
      <c r="AU54" s="90">
        <f>AS54-AT54</f>
        <v>425.63000000000005</v>
      </c>
      <c r="AV54" s="5"/>
      <c r="AW54" s="11">
        <f>(AC54/W54)*100</f>
        <v>100.74074074074073</v>
      </c>
      <c r="AX54" s="14" t="s">
        <v>63</v>
      </c>
      <c r="AY54" s="15">
        <f>(AK54/(AJ54+AK54))*100</f>
        <v>2.8437972248935295</v>
      </c>
      <c r="AZ54" s="14">
        <f>(AN54/AJ54)*100</f>
        <v>2.9270361990950224</v>
      </c>
      <c r="BA54" s="74"/>
      <c r="BB54" s="75" t="s">
        <v>64</v>
      </c>
      <c r="BC54" s="14" t="s">
        <v>64</v>
      </c>
      <c r="BD54" s="14" t="s">
        <v>64</v>
      </c>
    </row>
    <row r="55" spans="2:56" ht="15.75">
      <c r="B55" s="91" t="s">
        <v>132</v>
      </c>
      <c r="C55" s="92"/>
      <c r="D55" s="92"/>
      <c r="E55" s="74"/>
      <c r="F55" s="77"/>
      <c r="G55" s="92"/>
      <c r="H55" s="92"/>
      <c r="I55" s="92"/>
      <c r="J55" s="92"/>
      <c r="K55" s="92"/>
      <c r="L55" s="74"/>
      <c r="M55" s="77"/>
      <c r="N55" s="92"/>
      <c r="O55" s="74"/>
      <c r="P55" s="93">
        <f>D54-M54-N54-K54</f>
        <v>5</v>
      </c>
      <c r="Q55" s="74"/>
      <c r="R55" s="77"/>
      <c r="S55" s="78"/>
      <c r="T55" s="78"/>
      <c r="U55" s="79"/>
      <c r="V55" s="80"/>
      <c r="W55" s="94">
        <f>(P54-K54)*V54</f>
        <v>450</v>
      </c>
      <c r="X55" s="95"/>
      <c r="Y55" s="96"/>
      <c r="Z55" s="97"/>
      <c r="AA55" s="97"/>
      <c r="AB55" s="97"/>
      <c r="AC55" s="98"/>
      <c r="AD55" s="99"/>
      <c r="AE55" s="96"/>
      <c r="AF55" s="97"/>
      <c r="AG55" s="97"/>
      <c r="AH55" s="97"/>
      <c r="AI55" s="10"/>
      <c r="AJ55" s="100"/>
      <c r="AK55" s="101"/>
      <c r="AL55" s="102"/>
      <c r="AM55" s="102"/>
      <c r="AN55" s="102"/>
      <c r="AO55" s="95"/>
      <c r="AP55" s="103"/>
      <c r="AQ55" s="103"/>
      <c r="AR55" s="104"/>
      <c r="AS55" s="105"/>
      <c r="AT55" s="101"/>
      <c r="AU55" s="101"/>
      <c r="AV55" s="10"/>
      <c r="AW55" s="106">
        <f>((AC54+AC55)/W55)*100</f>
        <v>120.88888888888889</v>
      </c>
      <c r="AX55" s="102"/>
      <c r="AY55" s="102"/>
      <c r="AZ55" s="102"/>
      <c r="BA55" s="95"/>
      <c r="BB55" s="77"/>
      <c r="BC55" s="92"/>
      <c r="BD55" s="92"/>
    </row>
    <row r="58" spans="2:56" ht="15.75" thickBot="1">
      <c r="B58" s="165" t="s">
        <v>133</v>
      </c>
    </row>
    <row r="59" spans="2:56">
      <c r="B59" s="108" t="s">
        <v>3</v>
      </c>
      <c r="C59" s="109" t="s">
        <v>4</v>
      </c>
      <c r="D59" s="110" t="s">
        <v>4</v>
      </c>
      <c r="E59" s="111"/>
      <c r="F59" s="261" t="s">
        <v>5</v>
      </c>
      <c r="G59" s="262"/>
      <c r="H59" s="262"/>
      <c r="I59" s="262"/>
      <c r="J59" s="262"/>
      <c r="K59" s="263"/>
      <c r="L59" s="112"/>
      <c r="M59" s="264" t="s">
        <v>6</v>
      </c>
      <c r="N59" s="265"/>
      <c r="O59" s="112"/>
      <c r="P59" s="112" t="s">
        <v>7</v>
      </c>
      <c r="Q59" s="111"/>
      <c r="R59" s="112" t="s">
        <v>8</v>
      </c>
      <c r="S59" s="261" t="s">
        <v>9</v>
      </c>
      <c r="T59" s="262"/>
      <c r="U59" s="263"/>
      <c r="V59" s="112" t="s">
        <v>10</v>
      </c>
      <c r="W59" s="112" t="s">
        <v>11</v>
      </c>
      <c r="X59" s="111" t="s">
        <v>12</v>
      </c>
      <c r="Y59" s="266" t="s">
        <v>13</v>
      </c>
      <c r="Z59" s="267"/>
      <c r="AA59" s="267"/>
      <c r="AB59" s="267"/>
      <c r="AC59" s="113" t="s">
        <v>11</v>
      </c>
      <c r="AD59" s="180"/>
      <c r="AE59" s="266" t="s">
        <v>14</v>
      </c>
      <c r="AF59" s="267"/>
      <c r="AG59" s="267"/>
      <c r="AH59" s="115" t="s">
        <v>15</v>
      </c>
      <c r="AI59" s="111"/>
      <c r="AJ59" s="116" t="s">
        <v>16</v>
      </c>
      <c r="AK59" s="117"/>
      <c r="AL59" s="111"/>
      <c r="AM59" s="118"/>
      <c r="AN59" s="112" t="s">
        <v>17</v>
      </c>
      <c r="AO59" s="111"/>
      <c r="AP59" s="258" t="s">
        <v>18</v>
      </c>
      <c r="AQ59" s="259"/>
      <c r="AR59" s="260"/>
      <c r="AS59" s="258" t="s">
        <v>19</v>
      </c>
      <c r="AT59" s="259"/>
      <c r="AU59" s="260"/>
      <c r="AV59" s="111"/>
      <c r="AW59" s="112" t="s">
        <v>20</v>
      </c>
      <c r="AX59" s="112" t="s">
        <v>20</v>
      </c>
      <c r="AY59" s="112" t="s">
        <v>21</v>
      </c>
      <c r="AZ59" s="112" t="s">
        <v>21</v>
      </c>
      <c r="BA59" s="111"/>
      <c r="BB59" s="112" t="s">
        <v>20</v>
      </c>
      <c r="BC59" s="112" t="s">
        <v>12</v>
      </c>
      <c r="BD59" s="119" t="s">
        <v>12</v>
      </c>
    </row>
    <row r="60" spans="2:56" ht="15.75" thickBot="1">
      <c r="B60" s="120" t="s">
        <v>12</v>
      </c>
      <c r="C60" s="121" t="s">
        <v>12</v>
      </c>
      <c r="D60" s="122" t="s">
        <v>7</v>
      </c>
      <c r="E60" s="123"/>
      <c r="F60" s="124" t="s">
        <v>22</v>
      </c>
      <c r="G60" s="124" t="s">
        <v>23</v>
      </c>
      <c r="H60" s="124" t="s">
        <v>24</v>
      </c>
      <c r="I60" s="124" t="s">
        <v>25</v>
      </c>
      <c r="J60" s="124" t="s">
        <v>26</v>
      </c>
      <c r="K60" s="124" t="s">
        <v>17</v>
      </c>
      <c r="L60" s="121"/>
      <c r="M60" s="125" t="s">
        <v>7</v>
      </c>
      <c r="N60" s="126" t="s">
        <v>27</v>
      </c>
      <c r="O60" s="121"/>
      <c r="P60" s="121" t="s">
        <v>28</v>
      </c>
      <c r="Q60" s="123"/>
      <c r="R60" s="121" t="s">
        <v>29</v>
      </c>
      <c r="S60" s="127" t="s">
        <v>30</v>
      </c>
      <c r="T60" s="121" t="s">
        <v>31</v>
      </c>
      <c r="U60" s="121" t="s">
        <v>32</v>
      </c>
      <c r="V60" s="121" t="s">
        <v>33</v>
      </c>
      <c r="W60" s="121" t="s">
        <v>34</v>
      </c>
      <c r="X60" s="123" t="s">
        <v>12</v>
      </c>
      <c r="Y60" s="246" t="s">
        <v>35</v>
      </c>
      <c r="Z60" s="247"/>
      <c r="AA60" s="247"/>
      <c r="AB60" s="248"/>
      <c r="AC60" s="125" t="s">
        <v>17</v>
      </c>
      <c r="AD60" s="181"/>
      <c r="AE60" s="249" t="s">
        <v>36</v>
      </c>
      <c r="AF60" s="248"/>
      <c r="AG60" s="248"/>
      <c r="AH60" s="129" t="s">
        <v>37</v>
      </c>
      <c r="AI60" s="123"/>
      <c r="AJ60" s="130" t="s">
        <v>38</v>
      </c>
      <c r="AK60" s="131" t="s">
        <v>39</v>
      </c>
      <c r="AL60" s="130" t="s">
        <v>40</v>
      </c>
      <c r="AM60" s="130" t="s">
        <v>41</v>
      </c>
      <c r="AN60" s="121" t="s">
        <v>42</v>
      </c>
      <c r="AO60" s="123"/>
      <c r="AP60" s="132"/>
      <c r="AQ60" s="123"/>
      <c r="AR60" s="127"/>
      <c r="AS60" s="132" t="s">
        <v>43</v>
      </c>
      <c r="AT60" s="123" t="s">
        <v>119</v>
      </c>
      <c r="AU60" s="127"/>
      <c r="AV60" s="123"/>
      <c r="AW60" s="121" t="s">
        <v>11</v>
      </c>
      <c r="AX60" s="121" t="s">
        <v>11</v>
      </c>
      <c r="AY60" s="121" t="s">
        <v>44</v>
      </c>
      <c r="AZ60" s="121" t="s">
        <v>45</v>
      </c>
      <c r="BA60" s="123"/>
      <c r="BB60" s="121" t="s">
        <v>11</v>
      </c>
      <c r="BC60" s="121" t="s">
        <v>44</v>
      </c>
      <c r="BD60" s="122" t="s">
        <v>45</v>
      </c>
    </row>
    <row r="61" spans="2:56" ht="15" customHeight="1" thickBot="1">
      <c r="B61" s="133"/>
      <c r="C61" s="134"/>
      <c r="D61" s="135" t="s">
        <v>12</v>
      </c>
      <c r="E61" s="136"/>
      <c r="F61" s="137"/>
      <c r="G61" s="137"/>
      <c r="H61" s="137"/>
      <c r="I61" s="137" t="s">
        <v>46</v>
      </c>
      <c r="J61" s="137"/>
      <c r="K61" s="137"/>
      <c r="L61" s="134"/>
      <c r="M61" s="138" t="s">
        <v>47</v>
      </c>
      <c r="N61" s="137" t="s">
        <v>48</v>
      </c>
      <c r="O61" s="134"/>
      <c r="P61" s="134" t="s">
        <v>12</v>
      </c>
      <c r="Q61" s="136"/>
      <c r="R61" s="134"/>
      <c r="S61" s="139"/>
      <c r="T61" s="134"/>
      <c r="U61" s="134"/>
      <c r="V61" s="134" t="s">
        <v>49</v>
      </c>
      <c r="W61" s="134" t="s">
        <v>50</v>
      </c>
      <c r="X61" s="136"/>
      <c r="Y61" s="140" t="s">
        <v>30</v>
      </c>
      <c r="Z61" s="140" t="s">
        <v>31</v>
      </c>
      <c r="AA61" s="141" t="s">
        <v>51</v>
      </c>
      <c r="AB61" s="142" t="s">
        <v>52</v>
      </c>
      <c r="AC61" s="139"/>
      <c r="AD61" s="136"/>
      <c r="AE61" s="143" t="s">
        <v>30</v>
      </c>
      <c r="AF61" s="144" t="s">
        <v>31</v>
      </c>
      <c r="AG61" s="145" t="s">
        <v>52</v>
      </c>
      <c r="AH61" s="146" t="s">
        <v>52</v>
      </c>
      <c r="AI61" s="136"/>
      <c r="AJ61" s="134" t="s">
        <v>53</v>
      </c>
      <c r="AK61" s="147" t="s">
        <v>53</v>
      </c>
      <c r="AL61" s="134" t="s">
        <v>53</v>
      </c>
      <c r="AM61" s="134" t="s">
        <v>53</v>
      </c>
      <c r="AN61" s="134" t="s">
        <v>53</v>
      </c>
      <c r="AO61" s="136"/>
      <c r="AP61" s="148" t="s">
        <v>54</v>
      </c>
      <c r="AQ61" s="149" t="s">
        <v>55</v>
      </c>
      <c r="AR61" s="140" t="s">
        <v>56</v>
      </c>
      <c r="AS61" s="150" t="s">
        <v>57</v>
      </c>
      <c r="AT61" s="149" t="s">
        <v>58</v>
      </c>
      <c r="AU61" s="140" t="s">
        <v>59</v>
      </c>
      <c r="AV61" s="136"/>
      <c r="AW61" s="134" t="s">
        <v>21</v>
      </c>
      <c r="AX61" s="134" t="s">
        <v>21</v>
      </c>
      <c r="AY61" s="134"/>
      <c r="AZ61" s="134"/>
      <c r="BA61" s="136"/>
      <c r="BB61" s="151">
        <v>1</v>
      </c>
      <c r="BC61" s="152">
        <v>0</v>
      </c>
      <c r="BD61" s="135" t="s">
        <v>60</v>
      </c>
    </row>
    <row r="63" spans="2:56">
      <c r="F63">
        <f t="shared" ref="F63:N63" si="0">F12+F18+F21+F24+F30+F33+F36+F39+F45+F51+F54</f>
        <v>5</v>
      </c>
      <c r="G63">
        <f t="shared" si="0"/>
        <v>4</v>
      </c>
      <c r="H63">
        <f t="shared" si="0"/>
        <v>1.5</v>
      </c>
      <c r="I63">
        <f t="shared" si="0"/>
        <v>0</v>
      </c>
      <c r="J63">
        <f t="shared" si="0"/>
        <v>0.5</v>
      </c>
      <c r="K63">
        <f t="shared" si="0"/>
        <v>11</v>
      </c>
      <c r="L63">
        <f t="shared" si="0"/>
        <v>0</v>
      </c>
      <c r="M63">
        <f t="shared" si="0"/>
        <v>0</v>
      </c>
      <c r="N63">
        <f t="shared" si="0"/>
        <v>10</v>
      </c>
      <c r="P63">
        <f>P13+P19+P22+P25+P31+P34+P37+P40+P46+P52+P55</f>
        <v>68.5</v>
      </c>
      <c r="AE63" t="s">
        <v>134</v>
      </c>
      <c r="AJ63">
        <f>AJ18+AJ21+AJ24+AJ51+AJ54</f>
        <v>638.73199999999997</v>
      </c>
      <c r="AK63">
        <f>AK18+AK21+AK24+AK51+AK54</f>
        <v>20.610000000000003</v>
      </c>
      <c r="AL63">
        <f>AL18+AL21+AL24+AL51+AL54</f>
        <v>31.76</v>
      </c>
      <c r="AM63">
        <f>AM18+AM21+AM24+AM51+AM54</f>
        <v>1.7</v>
      </c>
    </row>
    <row r="65" spans="31:39">
      <c r="AE65" t="s">
        <v>95</v>
      </c>
      <c r="AJ65">
        <f>AJ45</f>
        <v>214.6</v>
      </c>
      <c r="AK65">
        <f>AK45</f>
        <v>0.37</v>
      </c>
      <c r="AL65">
        <f>AL45</f>
        <v>8</v>
      </c>
      <c r="AM65">
        <f>AM45</f>
        <v>0</v>
      </c>
    </row>
    <row r="67" spans="31:39">
      <c r="AE67" t="s">
        <v>135</v>
      </c>
      <c r="AJ67">
        <f>AJ12+AJ30+AJ33+AJ36+AJ39</f>
        <v>669.6</v>
      </c>
      <c r="AK67">
        <f>AK12+AK30+AK33+AK36+AK39</f>
        <v>14.370000000000001</v>
      </c>
      <c r="AL67">
        <f>AL12+AL30+AL33+AL36+AL39</f>
        <v>11.6</v>
      </c>
      <c r="AM67">
        <f>AM12+AM30+AM33+AM36+AM39</f>
        <v>0</v>
      </c>
    </row>
  </sheetData>
  <mergeCells count="57">
    <mergeCell ref="AS59:AU59"/>
    <mergeCell ref="Y60:AB60"/>
    <mergeCell ref="AE60:AG60"/>
    <mergeCell ref="AP48:AR48"/>
    <mergeCell ref="AS48:AU48"/>
    <mergeCell ref="Y49:AB49"/>
    <mergeCell ref="AE49:AG49"/>
    <mergeCell ref="AP59:AR59"/>
    <mergeCell ref="F59:K59"/>
    <mergeCell ref="M59:N59"/>
    <mergeCell ref="S59:U59"/>
    <mergeCell ref="Y59:AB59"/>
    <mergeCell ref="AE59:AG59"/>
    <mergeCell ref="AP42:AR42"/>
    <mergeCell ref="AS42:AU42"/>
    <mergeCell ref="Y43:AB43"/>
    <mergeCell ref="AE43:AG43"/>
    <mergeCell ref="F48:K48"/>
    <mergeCell ref="M48:N48"/>
    <mergeCell ref="S48:U48"/>
    <mergeCell ref="Y48:AB48"/>
    <mergeCell ref="AE48:AG48"/>
    <mergeCell ref="Y28:AB28"/>
    <mergeCell ref="AE28:AG28"/>
    <mergeCell ref="F42:K42"/>
    <mergeCell ref="M42:N42"/>
    <mergeCell ref="S42:U42"/>
    <mergeCell ref="Y42:AB42"/>
    <mergeCell ref="AE42:AG42"/>
    <mergeCell ref="AP15:AR15"/>
    <mergeCell ref="AS15:AU15"/>
    <mergeCell ref="Y16:AB16"/>
    <mergeCell ref="AE16:AG16"/>
    <mergeCell ref="F27:K27"/>
    <mergeCell ref="M27:N27"/>
    <mergeCell ref="S27:U27"/>
    <mergeCell ref="Y27:AB27"/>
    <mergeCell ref="AE27:AG27"/>
    <mergeCell ref="AP27:AR27"/>
    <mergeCell ref="AS27:AU27"/>
    <mergeCell ref="Y10:AB10"/>
    <mergeCell ref="AE10:AG10"/>
    <mergeCell ref="F15:K15"/>
    <mergeCell ref="M15:N15"/>
    <mergeCell ref="S15:U15"/>
    <mergeCell ref="Y15:AB15"/>
    <mergeCell ref="AE15:AG15"/>
    <mergeCell ref="I2:AN5"/>
    <mergeCell ref="AS2:AZ5"/>
    <mergeCell ref="BB8:BD8"/>
    <mergeCell ref="F9:K9"/>
    <mergeCell ref="M9:N9"/>
    <mergeCell ref="S9:U9"/>
    <mergeCell ref="Y9:AB9"/>
    <mergeCell ref="AE9:AG9"/>
    <mergeCell ref="AP9:AR9"/>
    <mergeCell ref="AS9:AU9"/>
  </mergeCells>
  <conditionalFormatting sqref="BB12:BD13 BB7:BD7">
    <cfRule type="containsText" dxfId="29" priority="21" operator="containsText" text="Si">
      <formula>NOT(ISERROR(SEARCH("Si",BB7)))</formula>
    </cfRule>
    <cfRule type="containsText" dxfId="28" priority="22" operator="containsText" text="No">
      <formula>NOT(ISERROR(SEARCH("No",BB7)))</formula>
    </cfRule>
  </conditionalFormatting>
  <conditionalFormatting sqref="BB18:BD19">
    <cfRule type="containsText" dxfId="27" priority="19" operator="containsText" text="Si">
      <formula>NOT(ISERROR(SEARCH("Si",BB18)))</formula>
    </cfRule>
    <cfRule type="containsText" dxfId="26" priority="20" operator="containsText" text="No">
      <formula>NOT(ISERROR(SEARCH("No",BB18)))</formula>
    </cfRule>
  </conditionalFormatting>
  <conditionalFormatting sqref="BB21:BD22">
    <cfRule type="containsText" dxfId="25" priority="17" operator="containsText" text="Si">
      <formula>NOT(ISERROR(SEARCH("Si",BB21)))</formula>
    </cfRule>
    <cfRule type="containsText" dxfId="24" priority="18" operator="containsText" text="No">
      <formula>NOT(ISERROR(SEARCH("No",BB21)))</formula>
    </cfRule>
  </conditionalFormatting>
  <conditionalFormatting sqref="BB24:BD25">
    <cfRule type="containsText" dxfId="23" priority="15" operator="containsText" text="Si">
      <formula>NOT(ISERROR(SEARCH("Si",BB24)))</formula>
    </cfRule>
    <cfRule type="containsText" dxfId="22" priority="16" operator="containsText" text="No">
      <formula>NOT(ISERROR(SEARCH("No",BB24)))</formula>
    </cfRule>
  </conditionalFormatting>
  <conditionalFormatting sqref="BB30:BD31">
    <cfRule type="containsText" dxfId="21" priority="13" operator="containsText" text="Si">
      <formula>NOT(ISERROR(SEARCH("Si",BB30)))</formula>
    </cfRule>
    <cfRule type="containsText" dxfId="20" priority="14" operator="containsText" text="No">
      <formula>NOT(ISERROR(SEARCH("No",BB30)))</formula>
    </cfRule>
  </conditionalFormatting>
  <conditionalFormatting sqref="BB33:BD34">
    <cfRule type="containsText" dxfId="19" priority="11" operator="containsText" text="Si">
      <formula>NOT(ISERROR(SEARCH("Si",BB33)))</formula>
    </cfRule>
    <cfRule type="containsText" dxfId="18" priority="12" operator="containsText" text="No">
      <formula>NOT(ISERROR(SEARCH("No",BB33)))</formula>
    </cfRule>
  </conditionalFormatting>
  <conditionalFormatting sqref="BB36:BD37">
    <cfRule type="containsText" dxfId="17" priority="9" operator="containsText" text="Si">
      <formula>NOT(ISERROR(SEARCH("Si",BB36)))</formula>
    </cfRule>
    <cfRule type="containsText" dxfId="16" priority="10" operator="containsText" text="No">
      <formula>NOT(ISERROR(SEARCH("No",BB36)))</formula>
    </cfRule>
  </conditionalFormatting>
  <conditionalFormatting sqref="BB39:BD40">
    <cfRule type="containsText" dxfId="15" priority="7" operator="containsText" text="Si">
      <formula>NOT(ISERROR(SEARCH("Si",BB39)))</formula>
    </cfRule>
    <cfRule type="containsText" dxfId="14" priority="8" operator="containsText" text="No">
      <formula>NOT(ISERROR(SEARCH("No",BB39)))</formula>
    </cfRule>
  </conditionalFormatting>
  <conditionalFormatting sqref="BB45:BD46">
    <cfRule type="containsText" dxfId="13" priority="5" operator="containsText" text="Si">
      <formula>NOT(ISERROR(SEARCH("Si",BB45)))</formula>
    </cfRule>
    <cfRule type="containsText" dxfId="12" priority="6" operator="containsText" text="No">
      <formula>NOT(ISERROR(SEARCH("No",BB45)))</formula>
    </cfRule>
  </conditionalFormatting>
  <conditionalFormatting sqref="BB51:BD52">
    <cfRule type="containsText" dxfId="11" priority="3" operator="containsText" text="Si">
      <formula>NOT(ISERROR(SEARCH("Si",BB51)))</formula>
    </cfRule>
    <cfRule type="containsText" dxfId="10" priority="4" operator="containsText" text="No">
      <formula>NOT(ISERROR(SEARCH("No",BB51)))</formula>
    </cfRule>
  </conditionalFormatting>
  <conditionalFormatting sqref="BB54:BD55">
    <cfRule type="containsText" dxfId="9" priority="1" operator="containsText" text="Si">
      <formula>NOT(ISERROR(SEARCH("Si",BB54)))</formula>
    </cfRule>
    <cfRule type="containsText" dxfId="8" priority="2" operator="containsText" text="No">
      <formula>NOT(ISERROR(SEARCH("No",BB54)))</formula>
    </cfRule>
  </conditionalFormatting>
  <pageMargins left="0.51181102362204722" right="0.15748031496062992" top="0.74803149606299213" bottom="0.43307086614173229" header="0.31496062992125984" footer="0.31496062992125984"/>
  <pageSetup paperSize="9" scale="58" orientation="landscape" horizontalDpi="200" verticalDpi="200" r:id="rId1"/>
  <drawing r:id="rId2"/>
  <legacyDrawing r:id="rId3"/>
  <oleObjects>
    <mc:AlternateContent xmlns:mc="http://schemas.openxmlformats.org/markup-compatibility/2006">
      <mc:Choice Requires="x14">
        <oleObject progId="PBrush" shapeId="8193" r:id="rId4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104775</xdr:rowOff>
              </from>
              <to>
                <xdr:col>7</xdr:col>
                <xdr:colOff>85725</xdr:colOff>
                <xdr:row>4</xdr:row>
                <xdr:rowOff>228600</xdr:rowOff>
              </to>
            </anchor>
          </objectPr>
        </oleObject>
      </mc:Choice>
      <mc:Fallback>
        <oleObject progId="PBrush" shapeId="819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141"/>
  <sheetViews>
    <sheetView topLeftCell="A121" workbookViewId="0">
      <selection activeCell="F141" sqref="F141:N141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.42578125" customWidth="1"/>
    <col min="17" max="17" width="0.5703125" customWidth="1"/>
    <col min="18" max="18" width="6.5703125" customWidth="1"/>
    <col min="19" max="20" width="4.5703125" customWidth="1"/>
    <col min="21" max="21" width="5.42578125" customWidth="1"/>
    <col min="22" max="22" width="5.42578125" bestFit="1" customWidth="1"/>
    <col min="23" max="23" width="7" bestFit="1" customWidth="1"/>
    <col min="24" max="24" width="0.5703125" customWidth="1"/>
    <col min="25" max="25" width="4.85546875" customWidth="1"/>
    <col min="26" max="26" width="4.7109375" customWidth="1"/>
    <col min="27" max="27" width="3.85546875" customWidth="1"/>
    <col min="28" max="28" width="4.7109375" customWidth="1"/>
    <col min="29" max="29" width="6.7109375" bestFit="1" customWidth="1"/>
    <col min="30" max="30" width="0.5703125" customWidth="1"/>
    <col min="31" max="32" width="4.42578125" bestFit="1" customWidth="1"/>
    <col min="33" max="34" width="4.5703125" customWidth="1"/>
    <col min="35" max="35" width="0.85546875" customWidth="1"/>
    <col min="36" max="36" width="7.85546875" customWidth="1"/>
    <col min="37" max="37" width="6.7109375" style="1" bestFit="1" customWidth="1"/>
    <col min="38" max="38" width="6.140625" bestFit="1" customWidth="1"/>
    <col min="39" max="39" width="5.7109375" bestFit="1" customWidth="1"/>
    <col min="40" max="40" width="6.5703125" bestFit="1" customWidth="1"/>
    <col min="41" max="41" width="0.5703125" customWidth="1"/>
    <col min="42" max="42" width="4.85546875" hidden="1" customWidth="1"/>
    <col min="43" max="43" width="5.42578125" hidden="1" customWidth="1"/>
    <col min="44" max="44" width="5" hidden="1" customWidth="1"/>
    <col min="45" max="45" width="7.5703125" customWidth="1"/>
    <col min="46" max="46" width="6.85546875" customWidth="1"/>
    <col min="47" max="47" width="7.7109375" customWidth="1"/>
    <col min="48" max="48" width="1" customWidth="1"/>
    <col min="49" max="50" width="4.7109375" customWidth="1"/>
    <col min="51" max="52" width="5.42578125" customWidth="1"/>
    <col min="53" max="53" width="0.85546875" customWidth="1"/>
    <col min="54" max="54" width="5.5703125" customWidth="1"/>
    <col min="55" max="56" width="5.140625" customWidth="1"/>
    <col min="57" max="57" width="1.42578125" customWidth="1"/>
    <col min="58" max="59" width="4.7109375" customWidth="1"/>
  </cols>
  <sheetData>
    <row r="1" spans="1:56" ht="11.25" customHeight="1" thickBot="1"/>
    <row r="2" spans="1:56" ht="23.25" customHeight="1">
      <c r="A2" s="2"/>
      <c r="B2" s="3"/>
      <c r="C2" s="3"/>
      <c r="D2" s="3"/>
      <c r="E2" s="3"/>
      <c r="F2" s="3"/>
      <c r="G2" s="3"/>
      <c r="H2" s="3"/>
      <c r="I2" s="277" t="s">
        <v>0</v>
      </c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9"/>
      <c r="AO2" s="3"/>
      <c r="AP2" s="3"/>
      <c r="AQ2" s="3"/>
      <c r="AR2" s="3"/>
      <c r="AS2" s="286" t="s">
        <v>1</v>
      </c>
      <c r="AT2" s="287"/>
      <c r="AU2" s="287"/>
      <c r="AV2" s="287"/>
      <c r="AW2" s="287"/>
      <c r="AX2" s="287"/>
      <c r="AY2" s="287"/>
      <c r="AZ2" s="288"/>
    </row>
    <row r="3" spans="1:56" ht="23.25" customHeight="1">
      <c r="A3" s="4"/>
      <c r="B3" s="5"/>
      <c r="C3" s="5"/>
      <c r="D3" s="5"/>
      <c r="E3" s="5"/>
      <c r="F3" s="5"/>
      <c r="G3" s="5"/>
      <c r="H3" s="5"/>
      <c r="I3" s="280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2"/>
      <c r="AO3" s="5"/>
      <c r="AP3" s="5"/>
      <c r="AQ3" s="5"/>
      <c r="AR3" s="5"/>
      <c r="AS3" s="289"/>
      <c r="AT3" s="289"/>
      <c r="AU3" s="289"/>
      <c r="AV3" s="289"/>
      <c r="AW3" s="289"/>
      <c r="AX3" s="289"/>
      <c r="AY3" s="289"/>
      <c r="AZ3" s="290"/>
    </row>
    <row r="4" spans="1:56" ht="23.25" customHeight="1">
      <c r="A4" s="4"/>
      <c r="B4" s="5"/>
      <c r="C4" s="5"/>
      <c r="D4" s="5"/>
      <c r="E4" s="5"/>
      <c r="F4" s="5"/>
      <c r="G4" s="5"/>
      <c r="H4" s="5"/>
      <c r="I4" s="280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2"/>
      <c r="AO4" s="5"/>
      <c r="AP4" s="5"/>
      <c r="AQ4" s="5"/>
      <c r="AR4" s="5"/>
      <c r="AS4" s="289"/>
      <c r="AT4" s="289"/>
      <c r="AU4" s="289"/>
      <c r="AV4" s="289"/>
      <c r="AW4" s="289"/>
      <c r="AX4" s="289"/>
      <c r="AY4" s="289"/>
      <c r="AZ4" s="290"/>
    </row>
    <row r="5" spans="1:56" ht="23.25" customHeight="1" thickBot="1">
      <c r="A5" s="6"/>
      <c r="B5" s="7"/>
      <c r="C5" s="7"/>
      <c r="D5" s="7"/>
      <c r="E5" s="7"/>
      <c r="F5" s="7"/>
      <c r="G5" s="7"/>
      <c r="H5" s="7"/>
      <c r="I5" s="283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5"/>
      <c r="AO5" s="7"/>
      <c r="AP5" s="7"/>
      <c r="AQ5" s="7"/>
      <c r="AR5" s="7"/>
      <c r="AS5" s="291"/>
      <c r="AT5" s="291"/>
      <c r="AU5" s="291"/>
      <c r="AV5" s="291"/>
      <c r="AW5" s="291"/>
      <c r="AX5" s="291"/>
      <c r="AY5" s="291"/>
      <c r="AZ5" s="292"/>
    </row>
    <row r="7" spans="1:56" ht="15.75">
      <c r="B7" s="8" t="s">
        <v>69</v>
      </c>
      <c r="C7" s="8"/>
      <c r="D7" s="8"/>
      <c r="K7" s="9"/>
    </row>
    <row r="8" spans="1:56" ht="15.75" thickBot="1">
      <c r="AW8" s="10"/>
      <c r="AX8" s="10"/>
      <c r="AY8" s="10"/>
      <c r="BB8" s="293" t="s">
        <v>2</v>
      </c>
      <c r="BC8" s="294"/>
      <c r="BD8" s="295"/>
    </row>
    <row r="9" spans="1:56">
      <c r="B9" s="11" t="s">
        <v>3</v>
      </c>
      <c r="C9" s="12" t="s">
        <v>4</v>
      </c>
      <c r="D9" s="13" t="s">
        <v>4</v>
      </c>
      <c r="E9" s="3"/>
      <c r="F9" s="268" t="s">
        <v>5</v>
      </c>
      <c r="G9" s="269"/>
      <c r="H9" s="269"/>
      <c r="I9" s="269"/>
      <c r="J9" s="269"/>
      <c r="K9" s="270"/>
      <c r="L9" s="14"/>
      <c r="M9" s="271" t="s">
        <v>6</v>
      </c>
      <c r="N9" s="272"/>
      <c r="O9" s="14"/>
      <c r="P9" s="15" t="s">
        <v>7</v>
      </c>
      <c r="Q9" s="3"/>
      <c r="R9" s="15" t="s">
        <v>8</v>
      </c>
      <c r="S9" s="268" t="s">
        <v>9</v>
      </c>
      <c r="T9" s="269"/>
      <c r="U9" s="270"/>
      <c r="V9" s="15" t="s">
        <v>10</v>
      </c>
      <c r="W9" s="16" t="s">
        <v>11</v>
      </c>
      <c r="X9" s="3" t="s">
        <v>12</v>
      </c>
      <c r="Y9" s="273" t="s">
        <v>13</v>
      </c>
      <c r="Z9" s="274"/>
      <c r="AA9" s="274"/>
      <c r="AB9" s="274"/>
      <c r="AC9" s="17" t="s">
        <v>11</v>
      </c>
      <c r="AD9" s="18"/>
      <c r="AE9" s="275" t="s">
        <v>14</v>
      </c>
      <c r="AF9" s="276"/>
      <c r="AG9" s="276"/>
      <c r="AH9" s="19" t="s">
        <v>15</v>
      </c>
      <c r="AI9" s="3"/>
      <c r="AJ9" s="20" t="s">
        <v>16</v>
      </c>
      <c r="AK9" s="21"/>
      <c r="AL9" s="22"/>
      <c r="AM9" s="23"/>
      <c r="AN9" s="15" t="s">
        <v>17</v>
      </c>
      <c r="AO9" s="3"/>
      <c r="AP9" s="250" t="s">
        <v>18</v>
      </c>
      <c r="AQ9" s="251"/>
      <c r="AR9" s="252"/>
      <c r="AS9" s="250" t="s">
        <v>19</v>
      </c>
      <c r="AT9" s="251"/>
      <c r="AU9" s="252"/>
      <c r="AV9" s="3"/>
      <c r="AW9" s="24" t="s">
        <v>20</v>
      </c>
      <c r="AX9" s="16" t="s">
        <v>20</v>
      </c>
      <c r="AY9" s="15" t="s">
        <v>21</v>
      </c>
      <c r="AZ9" s="15" t="s">
        <v>21</v>
      </c>
      <c r="BA9" s="3"/>
      <c r="BB9" s="14" t="s">
        <v>20</v>
      </c>
      <c r="BC9" s="14" t="s">
        <v>12</v>
      </c>
      <c r="BD9" s="25" t="s">
        <v>12</v>
      </c>
    </row>
    <row r="10" spans="1:56" ht="15.75" thickBot="1">
      <c r="B10" s="26" t="s">
        <v>12</v>
      </c>
      <c r="C10" s="27" t="s">
        <v>12</v>
      </c>
      <c r="D10" s="28" t="s">
        <v>7</v>
      </c>
      <c r="E10" s="5"/>
      <c r="F10" s="29" t="s">
        <v>22</v>
      </c>
      <c r="G10" s="29" t="s">
        <v>23</v>
      </c>
      <c r="H10" s="29" t="s">
        <v>24</v>
      </c>
      <c r="I10" s="29" t="s">
        <v>25</v>
      </c>
      <c r="J10" s="29" t="s">
        <v>26</v>
      </c>
      <c r="K10" s="29" t="s">
        <v>17</v>
      </c>
      <c r="L10" s="30"/>
      <c r="M10" s="31" t="s">
        <v>7</v>
      </c>
      <c r="N10" s="32" t="s">
        <v>27</v>
      </c>
      <c r="O10" s="33"/>
      <c r="P10" s="27" t="s">
        <v>28</v>
      </c>
      <c r="Q10" s="5"/>
      <c r="R10" s="27" t="s">
        <v>29</v>
      </c>
      <c r="S10" s="34" t="s">
        <v>30</v>
      </c>
      <c r="T10" s="27" t="s">
        <v>31</v>
      </c>
      <c r="U10" s="27" t="s">
        <v>32</v>
      </c>
      <c r="V10" s="27" t="s">
        <v>33</v>
      </c>
      <c r="W10" s="35" t="s">
        <v>34</v>
      </c>
      <c r="X10" s="5" t="s">
        <v>12</v>
      </c>
      <c r="Y10" s="253" t="s">
        <v>35</v>
      </c>
      <c r="Z10" s="254"/>
      <c r="AA10" s="254"/>
      <c r="AB10" s="255"/>
      <c r="AC10" s="36" t="s">
        <v>17</v>
      </c>
      <c r="AD10" s="37"/>
      <c r="AE10" s="256" t="s">
        <v>36</v>
      </c>
      <c r="AF10" s="257"/>
      <c r="AG10" s="257"/>
      <c r="AH10" s="38" t="s">
        <v>37</v>
      </c>
      <c r="AI10" s="5"/>
      <c r="AJ10" s="39" t="s">
        <v>38</v>
      </c>
      <c r="AK10" s="40" t="s">
        <v>39</v>
      </c>
      <c r="AL10" s="39" t="s">
        <v>40</v>
      </c>
      <c r="AM10" s="39" t="s">
        <v>41</v>
      </c>
      <c r="AN10" s="27" t="s">
        <v>42</v>
      </c>
      <c r="AO10" s="10"/>
      <c r="AP10" s="41"/>
      <c r="AQ10" s="42"/>
      <c r="AR10" s="34"/>
      <c r="AS10" s="41" t="s">
        <v>43</v>
      </c>
      <c r="AT10" s="43" t="s">
        <v>148</v>
      </c>
      <c r="AU10" s="34"/>
      <c r="AV10" s="5"/>
      <c r="AW10" s="44" t="s">
        <v>11</v>
      </c>
      <c r="AX10" s="35" t="s">
        <v>11</v>
      </c>
      <c r="AY10" s="27" t="s">
        <v>44</v>
      </c>
      <c r="AZ10" s="27" t="s">
        <v>45</v>
      </c>
      <c r="BA10" s="5"/>
      <c r="BB10" s="30" t="s">
        <v>11</v>
      </c>
      <c r="BC10" s="30" t="s">
        <v>44</v>
      </c>
      <c r="BD10" s="45" t="s">
        <v>45</v>
      </c>
    </row>
    <row r="11" spans="1:56" ht="15" customHeight="1" thickBot="1">
      <c r="B11" s="46"/>
      <c r="C11" s="47"/>
      <c r="D11" s="48" t="s">
        <v>12</v>
      </c>
      <c r="E11" s="7"/>
      <c r="F11" s="49"/>
      <c r="G11" s="49"/>
      <c r="H11" s="49"/>
      <c r="I11" s="49" t="s">
        <v>46</v>
      </c>
      <c r="J11" s="49"/>
      <c r="K11" s="49"/>
      <c r="L11" s="50"/>
      <c r="M11" s="51" t="s">
        <v>47</v>
      </c>
      <c r="N11" s="49" t="s">
        <v>48</v>
      </c>
      <c r="O11" s="50"/>
      <c r="P11" s="47" t="s">
        <v>12</v>
      </c>
      <c r="Q11" s="7"/>
      <c r="R11" s="47"/>
      <c r="S11" s="52"/>
      <c r="T11" s="47"/>
      <c r="U11" s="47"/>
      <c r="V11" s="47" t="s">
        <v>49</v>
      </c>
      <c r="W11" s="53" t="s">
        <v>50</v>
      </c>
      <c r="X11" s="7"/>
      <c r="Y11" s="54" t="s">
        <v>30</v>
      </c>
      <c r="Z11" s="54" t="s">
        <v>31</v>
      </c>
      <c r="AA11" s="55" t="s">
        <v>51</v>
      </c>
      <c r="AB11" s="56" t="s">
        <v>52</v>
      </c>
      <c r="AC11" s="57"/>
      <c r="AD11" s="7"/>
      <c r="AE11" s="58" t="s">
        <v>30</v>
      </c>
      <c r="AF11" s="59" t="s">
        <v>31</v>
      </c>
      <c r="AG11" s="60" t="s">
        <v>52</v>
      </c>
      <c r="AH11" s="61" t="s">
        <v>52</v>
      </c>
      <c r="AI11" s="62"/>
      <c r="AJ11" s="47" t="s">
        <v>53</v>
      </c>
      <c r="AK11" s="63" t="s">
        <v>53</v>
      </c>
      <c r="AL11" s="47" t="s">
        <v>53</v>
      </c>
      <c r="AM11" s="47" t="s">
        <v>53</v>
      </c>
      <c r="AN11" s="47" t="s">
        <v>53</v>
      </c>
      <c r="AO11" s="7"/>
      <c r="AP11" s="64" t="s">
        <v>54</v>
      </c>
      <c r="AQ11" s="65" t="s">
        <v>55</v>
      </c>
      <c r="AR11" s="66" t="s">
        <v>56</v>
      </c>
      <c r="AS11" s="67" t="s">
        <v>57</v>
      </c>
      <c r="AT11" s="65" t="s">
        <v>58</v>
      </c>
      <c r="AU11" s="66" t="s">
        <v>59</v>
      </c>
      <c r="AV11" s="7"/>
      <c r="AW11" s="68" t="s">
        <v>21</v>
      </c>
      <c r="AX11" s="53" t="s">
        <v>21</v>
      </c>
      <c r="AY11" s="47"/>
      <c r="AZ11" s="47"/>
      <c r="BA11" s="7"/>
      <c r="BB11" s="69">
        <v>1</v>
      </c>
      <c r="BC11" s="70">
        <v>0</v>
      </c>
      <c r="BD11" s="71" t="s">
        <v>60</v>
      </c>
    </row>
    <row r="12" spans="1:56" ht="16.5" thickBot="1">
      <c r="B12" s="72">
        <v>41702</v>
      </c>
      <c r="C12" s="73">
        <v>1</v>
      </c>
      <c r="D12" s="14">
        <v>10</v>
      </c>
      <c r="E12" s="183"/>
      <c r="F12" s="75">
        <v>0</v>
      </c>
      <c r="G12" s="14">
        <v>0</v>
      </c>
      <c r="H12" s="14">
        <v>0</v>
      </c>
      <c r="I12" s="14">
        <v>0</v>
      </c>
      <c r="J12" s="14">
        <v>0</v>
      </c>
      <c r="K12" s="14">
        <f>SUM(F12:J12)</f>
        <v>0</v>
      </c>
      <c r="L12" s="183"/>
      <c r="M12" s="75">
        <v>0</v>
      </c>
      <c r="N12" s="14">
        <v>0</v>
      </c>
      <c r="O12" s="183"/>
      <c r="P12" s="76">
        <f>D12-(M12+N12)</f>
        <v>10</v>
      </c>
      <c r="Q12" s="183"/>
      <c r="R12" s="184" t="s">
        <v>139</v>
      </c>
      <c r="S12" s="79">
        <v>6.8000000000000005E-2</v>
      </c>
      <c r="T12" s="79">
        <v>6.8000000000000005E-2</v>
      </c>
      <c r="U12" s="79">
        <f>S12+T12</f>
        <v>0.13600000000000001</v>
      </c>
      <c r="V12" s="80">
        <v>85</v>
      </c>
      <c r="W12" s="15">
        <f>V12*P13</f>
        <v>850</v>
      </c>
      <c r="X12" s="183"/>
      <c r="Y12" s="81">
        <v>420</v>
      </c>
      <c r="Z12" s="82">
        <v>420</v>
      </c>
      <c r="AA12" s="82">
        <v>0</v>
      </c>
      <c r="AB12" s="82">
        <v>0</v>
      </c>
      <c r="AC12" s="83">
        <v>420</v>
      </c>
      <c r="AD12" s="185"/>
      <c r="AE12" s="81">
        <v>141</v>
      </c>
      <c r="AF12" s="82">
        <v>141</v>
      </c>
      <c r="AG12" s="82"/>
      <c r="AH12" s="82">
        <v>141</v>
      </c>
      <c r="AI12" s="3"/>
      <c r="AJ12" s="11">
        <f>AC12*U12</f>
        <v>57.120000000000005</v>
      </c>
      <c r="AK12" s="85">
        <v>19.829999999999998</v>
      </c>
      <c r="AL12" s="14">
        <v>0</v>
      </c>
      <c r="AM12" s="14">
        <v>0</v>
      </c>
      <c r="AN12" s="15">
        <v>0</v>
      </c>
      <c r="AO12" s="186" t="e">
        <f>#REF!</f>
        <v>#REF!</v>
      </c>
      <c r="AP12" s="87">
        <v>0</v>
      </c>
      <c r="AQ12" s="87">
        <v>10</v>
      </c>
      <c r="AR12" s="88">
        <f>100- ((AP12+AQ12)/(AC12*2))*100</f>
        <v>98.80952380952381</v>
      </c>
      <c r="AS12" s="89">
        <v>1272</v>
      </c>
      <c r="AT12" s="90">
        <f>AJ12+AK12+AL12+AM12</f>
        <v>76.95</v>
      </c>
      <c r="AU12" s="90">
        <f>AS12-AT12</f>
        <v>1195.05</v>
      </c>
      <c r="AV12" s="3"/>
      <c r="AW12" s="11">
        <f>(AC12/W12)*100</f>
        <v>49.411764705882355</v>
      </c>
      <c r="AX12" s="14" t="s">
        <v>63</v>
      </c>
      <c r="AY12" s="15">
        <f>(AK12/(AJ12+AK12))*100</f>
        <v>25.769980506822609</v>
      </c>
      <c r="AZ12" s="14">
        <f>(AN12/AJ12)*100</f>
        <v>0</v>
      </c>
      <c r="BA12" s="183"/>
      <c r="BB12" s="75" t="s">
        <v>64</v>
      </c>
      <c r="BC12" s="14" t="s">
        <v>64</v>
      </c>
      <c r="BD12" s="25" t="s">
        <v>64</v>
      </c>
    </row>
    <row r="13" spans="1:56" ht="16.5" thickBot="1">
      <c r="B13" s="187" t="s">
        <v>130</v>
      </c>
      <c r="C13" s="50"/>
      <c r="D13" s="50"/>
      <c r="E13" s="188"/>
      <c r="F13" s="189"/>
      <c r="G13" s="50"/>
      <c r="H13" s="50"/>
      <c r="I13" s="50"/>
      <c r="J13" s="50"/>
      <c r="K13" s="50"/>
      <c r="L13" s="188"/>
      <c r="M13" s="189"/>
      <c r="N13" s="50"/>
      <c r="O13" s="188"/>
      <c r="P13" s="190">
        <f>D12-M12-N12-K12</f>
        <v>10</v>
      </c>
      <c r="Q13" s="188"/>
      <c r="R13" s="189"/>
      <c r="S13" s="191"/>
      <c r="T13" s="191"/>
      <c r="U13" s="192"/>
      <c r="V13" s="193"/>
      <c r="W13" s="194">
        <v>820</v>
      </c>
      <c r="X13" s="195"/>
      <c r="Y13" s="196"/>
      <c r="Z13" s="197"/>
      <c r="AA13" s="197"/>
      <c r="AB13" s="197"/>
      <c r="AC13" s="198"/>
      <c r="AD13" s="199"/>
      <c r="AE13" s="196"/>
      <c r="AF13" s="197"/>
      <c r="AG13" s="197"/>
      <c r="AH13" s="197"/>
      <c r="AI13" s="62"/>
      <c r="AJ13" s="200"/>
      <c r="AK13" s="201"/>
      <c r="AL13" s="202"/>
      <c r="AM13" s="202"/>
      <c r="AN13" s="202"/>
      <c r="AO13" s="195"/>
      <c r="AP13" s="193"/>
      <c r="AQ13" s="193"/>
      <c r="AR13" s="203"/>
      <c r="AS13" s="204"/>
      <c r="AT13" s="201"/>
      <c r="AU13" s="201"/>
      <c r="AV13" s="62"/>
      <c r="AW13" s="205">
        <f>((AC12+AC13)/W13)*100</f>
        <v>51.219512195121951</v>
      </c>
      <c r="AX13" s="202"/>
      <c r="AY13" s="202"/>
      <c r="AZ13" s="202"/>
      <c r="BA13" s="195"/>
      <c r="BB13" s="189"/>
      <c r="BC13" s="50"/>
      <c r="BD13" s="71"/>
    </row>
    <row r="14" spans="1:56" ht="15.75" thickBot="1"/>
    <row r="15" spans="1:56" ht="16.5" thickBot="1">
      <c r="B15" s="182">
        <v>41702</v>
      </c>
      <c r="C15" s="73">
        <v>3</v>
      </c>
      <c r="D15" s="14">
        <v>10</v>
      </c>
      <c r="E15" s="183"/>
      <c r="F15" s="75">
        <v>2.5</v>
      </c>
      <c r="G15" s="14">
        <v>0</v>
      </c>
      <c r="H15" s="14">
        <v>0</v>
      </c>
      <c r="I15" s="14">
        <v>0</v>
      </c>
      <c r="J15" s="14">
        <v>0</v>
      </c>
      <c r="K15" s="14">
        <f>SUM(F15:J15)</f>
        <v>2.5</v>
      </c>
      <c r="L15" s="183"/>
      <c r="M15" s="75">
        <v>0</v>
      </c>
      <c r="N15" s="14">
        <v>0</v>
      </c>
      <c r="O15" s="183"/>
      <c r="P15" s="76">
        <f>D15-(M15+N15)</f>
        <v>10</v>
      </c>
      <c r="Q15" s="183"/>
      <c r="R15" s="184" t="s">
        <v>139</v>
      </c>
      <c r="S15" s="79">
        <v>6.8000000000000005E-2</v>
      </c>
      <c r="T15" s="79">
        <v>6.8000000000000005E-2</v>
      </c>
      <c r="U15" s="79">
        <f>S15+T15</f>
        <v>0.13600000000000001</v>
      </c>
      <c r="V15" s="80">
        <v>85</v>
      </c>
      <c r="W15" s="15">
        <f>V15*P16</f>
        <v>637.5</v>
      </c>
      <c r="X15" s="183"/>
      <c r="Y15" s="81">
        <v>460</v>
      </c>
      <c r="Z15" s="82">
        <v>460</v>
      </c>
      <c r="AA15" s="82">
        <v>0</v>
      </c>
      <c r="AB15" s="82">
        <v>0</v>
      </c>
      <c r="AC15" s="83">
        <v>460</v>
      </c>
      <c r="AD15" s="185"/>
      <c r="AE15" s="81">
        <v>55</v>
      </c>
      <c r="AF15" s="82">
        <v>55</v>
      </c>
      <c r="AG15" s="82"/>
      <c r="AH15" s="82">
        <v>55</v>
      </c>
      <c r="AI15" s="3"/>
      <c r="AJ15" s="11">
        <f>AC15*U15</f>
        <v>62.56</v>
      </c>
      <c r="AK15" s="85">
        <v>7.5</v>
      </c>
      <c r="AL15" s="14">
        <v>0</v>
      </c>
      <c r="AM15" s="14">
        <v>0</v>
      </c>
      <c r="AN15" s="15">
        <v>0</v>
      </c>
      <c r="AO15" s="186" t="e">
        <f>#REF!</f>
        <v>#REF!</v>
      </c>
      <c r="AP15" s="87">
        <v>0</v>
      </c>
      <c r="AQ15" s="87">
        <v>10</v>
      </c>
      <c r="AR15" s="88">
        <f>100- ((AP15+AQ15)/(AC15*2))*100</f>
        <v>98.913043478260875</v>
      </c>
      <c r="AS15" s="89">
        <f>AU12</f>
        <v>1195.05</v>
      </c>
      <c r="AT15" s="90">
        <f>AJ15+AK15+AL15+AM15</f>
        <v>70.06</v>
      </c>
      <c r="AU15" s="90">
        <f>AS15-AT15</f>
        <v>1124.99</v>
      </c>
      <c r="AV15" s="3"/>
      <c r="AW15" s="11">
        <f>(AC15/W15)*100</f>
        <v>72.156862745098039</v>
      </c>
      <c r="AX15" s="14" t="s">
        <v>63</v>
      </c>
      <c r="AY15" s="15">
        <f>(AK15/(AJ15+AK15))*100</f>
        <v>10.705109905795032</v>
      </c>
      <c r="AZ15" s="14">
        <f>(AN15/AJ15)*100</f>
        <v>0</v>
      </c>
      <c r="BA15" s="183"/>
      <c r="BB15" s="75" t="s">
        <v>64</v>
      </c>
      <c r="BC15" s="14" t="s">
        <v>64</v>
      </c>
      <c r="BD15" s="25" t="s">
        <v>64</v>
      </c>
    </row>
    <row r="16" spans="1:56" ht="16.5" thickBot="1">
      <c r="B16" s="187" t="s">
        <v>74</v>
      </c>
      <c r="C16" s="50"/>
      <c r="D16" s="50"/>
      <c r="E16" s="188"/>
      <c r="F16" s="189"/>
      <c r="G16" s="50"/>
      <c r="H16" s="50"/>
      <c r="I16" s="50"/>
      <c r="J16" s="50"/>
      <c r="K16" s="50"/>
      <c r="L16" s="188"/>
      <c r="M16" s="189"/>
      <c r="N16" s="50"/>
      <c r="O16" s="188"/>
      <c r="P16" s="190">
        <f>D15-M15-N15-K15</f>
        <v>7.5</v>
      </c>
      <c r="Q16" s="188"/>
      <c r="R16" s="189"/>
      <c r="S16" s="191"/>
      <c r="T16" s="191"/>
      <c r="U16" s="192"/>
      <c r="V16" s="193"/>
      <c r="W16" s="194">
        <v>820</v>
      </c>
      <c r="X16" s="195"/>
      <c r="Y16" s="196"/>
      <c r="Z16" s="197"/>
      <c r="AA16" s="197"/>
      <c r="AB16" s="197"/>
      <c r="AC16" s="198"/>
      <c r="AD16" s="199"/>
      <c r="AE16" s="196"/>
      <c r="AF16" s="197"/>
      <c r="AG16" s="197"/>
      <c r="AH16" s="197"/>
      <c r="AI16" s="62"/>
      <c r="AJ16" s="200"/>
      <c r="AK16" s="201"/>
      <c r="AL16" s="202"/>
      <c r="AM16" s="202"/>
      <c r="AN16" s="202"/>
      <c r="AO16" s="195"/>
      <c r="AP16" s="193"/>
      <c r="AQ16" s="193"/>
      <c r="AR16" s="203"/>
      <c r="AS16" s="204"/>
      <c r="AT16" s="201"/>
      <c r="AU16" s="201"/>
      <c r="AV16" s="62"/>
      <c r="AW16" s="205">
        <f>((AC15+AC16)/W16)*100</f>
        <v>56.09756097560976</v>
      </c>
      <c r="AX16" s="202"/>
      <c r="AY16" s="202"/>
      <c r="AZ16" s="202"/>
      <c r="BA16" s="195"/>
      <c r="BB16" s="189"/>
      <c r="BC16" s="50"/>
      <c r="BD16" s="71"/>
    </row>
    <row r="17" spans="2:56" ht="15.75" thickBot="1"/>
    <row r="18" spans="2:56" ht="16.5" thickBot="1">
      <c r="B18" s="72">
        <v>41705</v>
      </c>
      <c r="C18" s="73">
        <v>1</v>
      </c>
      <c r="D18" s="14">
        <v>12</v>
      </c>
      <c r="E18" s="74"/>
      <c r="F18" s="75">
        <v>1</v>
      </c>
      <c r="G18" s="14">
        <v>0</v>
      </c>
      <c r="H18" s="14">
        <v>0</v>
      </c>
      <c r="I18" s="14">
        <v>0</v>
      </c>
      <c r="J18" s="14">
        <v>0</v>
      </c>
      <c r="K18" s="14">
        <f>SUM(F18:J18)</f>
        <v>1</v>
      </c>
      <c r="L18" s="74"/>
      <c r="M18" s="75">
        <v>0</v>
      </c>
      <c r="N18" s="14">
        <v>0</v>
      </c>
      <c r="O18" s="74"/>
      <c r="P18" s="76">
        <f>D18-(M18+N18)</f>
        <v>12</v>
      </c>
      <c r="Q18" s="74"/>
      <c r="R18" s="184" t="s">
        <v>139</v>
      </c>
      <c r="S18" s="78">
        <v>6.8000000000000005E-2</v>
      </c>
      <c r="T18" s="78">
        <v>6.8000000000000005E-2</v>
      </c>
      <c r="U18" s="79">
        <f>S18+T18</f>
        <v>0.13600000000000001</v>
      </c>
      <c r="V18" s="80">
        <v>85</v>
      </c>
      <c r="W18" s="15">
        <f>V18*P19</f>
        <v>935</v>
      </c>
      <c r="X18" s="74"/>
      <c r="Y18" s="81">
        <v>1100</v>
      </c>
      <c r="Z18" s="82">
        <v>1100</v>
      </c>
      <c r="AA18" s="82">
        <v>0</v>
      </c>
      <c r="AB18" s="82">
        <v>0</v>
      </c>
      <c r="AC18" s="83">
        <v>1100</v>
      </c>
      <c r="AD18" s="84"/>
      <c r="AE18" s="81">
        <v>3</v>
      </c>
      <c r="AF18" s="82">
        <v>0</v>
      </c>
      <c r="AG18" s="82">
        <v>0</v>
      </c>
      <c r="AH18" s="82">
        <v>3</v>
      </c>
      <c r="AI18" s="5"/>
      <c r="AJ18" s="11">
        <f>AC18*U18</f>
        <v>149.60000000000002</v>
      </c>
      <c r="AK18" s="85">
        <v>0.192</v>
      </c>
      <c r="AL18" s="14">
        <v>0</v>
      </c>
      <c r="AM18" s="14">
        <v>0</v>
      </c>
      <c r="AN18" s="15">
        <v>0</v>
      </c>
      <c r="AO18" s="86" t="e">
        <f>#REF!</f>
        <v>#REF!</v>
      </c>
      <c r="AP18" s="87">
        <v>0</v>
      </c>
      <c r="AQ18" s="87">
        <v>10</v>
      </c>
      <c r="AR18" s="88">
        <f>100- ((AP18+AQ18)/(AC18*2))*100</f>
        <v>99.545454545454547</v>
      </c>
      <c r="AS18" s="89">
        <f>AU15</f>
        <v>1124.99</v>
      </c>
      <c r="AT18" s="90">
        <f>AJ18+AK18+AL18+AM18</f>
        <v>149.79200000000003</v>
      </c>
      <c r="AU18" s="90">
        <f>AS18-AT18</f>
        <v>975.19799999999998</v>
      </c>
      <c r="AV18" s="5"/>
      <c r="AW18" s="11">
        <f>(AC18/W18)*100</f>
        <v>117.64705882352942</v>
      </c>
      <c r="AX18" s="14" t="s">
        <v>63</v>
      </c>
      <c r="AY18" s="15">
        <v>0</v>
      </c>
      <c r="AZ18" s="14">
        <v>0</v>
      </c>
      <c r="BA18" s="74"/>
      <c r="BB18" s="75" t="s">
        <v>64</v>
      </c>
      <c r="BC18" s="14" t="s">
        <v>64</v>
      </c>
      <c r="BD18" s="14" t="s">
        <v>64</v>
      </c>
    </row>
    <row r="19" spans="2:56" ht="15.75">
      <c r="B19" s="91" t="s">
        <v>70</v>
      </c>
      <c r="C19" s="92"/>
      <c r="D19" s="92"/>
      <c r="E19" s="74"/>
      <c r="F19" s="77"/>
      <c r="G19" s="92"/>
      <c r="H19" s="92"/>
      <c r="I19" s="92"/>
      <c r="J19" s="92"/>
      <c r="K19" s="92"/>
      <c r="L19" s="74"/>
      <c r="M19" s="77"/>
      <c r="N19" s="92"/>
      <c r="O19" s="74"/>
      <c r="P19" s="93">
        <f>D18-M18-N18-K18</f>
        <v>11</v>
      </c>
      <c r="Q19" s="74"/>
      <c r="R19" s="77"/>
      <c r="S19" s="78"/>
      <c r="T19" s="78"/>
      <c r="U19" s="79"/>
      <c r="V19" s="80"/>
      <c r="W19" s="15">
        <f>V18*P19</f>
        <v>935</v>
      </c>
      <c r="X19" s="95"/>
      <c r="Y19" s="96"/>
      <c r="Z19" s="97"/>
      <c r="AA19" s="97"/>
      <c r="AB19" s="97"/>
      <c r="AC19" s="98"/>
      <c r="AD19" s="99"/>
      <c r="AE19" s="96"/>
      <c r="AF19" s="97"/>
      <c r="AG19" s="97"/>
      <c r="AH19" s="97"/>
      <c r="AI19" s="10"/>
      <c r="AJ19" s="100"/>
      <c r="AK19" s="101"/>
      <c r="AL19" s="102"/>
      <c r="AM19" s="102"/>
      <c r="AN19" s="102"/>
      <c r="AO19" s="95"/>
      <c r="AP19" s="103"/>
      <c r="AQ19" s="103"/>
      <c r="AR19" s="104"/>
      <c r="AS19" s="105"/>
      <c r="AT19" s="101"/>
      <c r="AU19" s="101"/>
      <c r="AV19" s="10"/>
      <c r="AW19" s="106">
        <f>((AC18+AC19)/W19)*100</f>
        <v>117.64705882352942</v>
      </c>
      <c r="AX19" s="102"/>
      <c r="AY19" s="102"/>
      <c r="AZ19" s="102"/>
      <c r="BA19" s="95"/>
      <c r="BB19" s="77"/>
      <c r="BC19" s="92"/>
      <c r="BD19" s="92"/>
    </row>
    <row r="20" spans="2:56" ht="15.75" thickBot="1"/>
    <row r="21" spans="2:56" ht="16.5" thickBot="1">
      <c r="B21" s="72">
        <v>41705</v>
      </c>
      <c r="C21" s="73">
        <v>3</v>
      </c>
      <c r="D21" s="14">
        <v>12</v>
      </c>
      <c r="E21" s="74"/>
      <c r="F21" s="75">
        <v>0</v>
      </c>
      <c r="G21" s="14">
        <v>0</v>
      </c>
      <c r="H21" s="14">
        <v>0</v>
      </c>
      <c r="I21" s="14">
        <v>0</v>
      </c>
      <c r="J21" s="14">
        <v>0.5</v>
      </c>
      <c r="K21" s="14">
        <f>SUM(F21:J21)</f>
        <v>0.5</v>
      </c>
      <c r="L21" s="74"/>
      <c r="M21" s="75">
        <v>0</v>
      </c>
      <c r="N21" s="14">
        <v>0</v>
      </c>
      <c r="O21" s="74"/>
      <c r="P21" s="76">
        <f>D21-(M21+N21)</f>
        <v>12</v>
      </c>
      <c r="Q21" s="74"/>
      <c r="R21" s="184" t="s">
        <v>139</v>
      </c>
      <c r="S21" s="78">
        <v>6.8000000000000005E-2</v>
      </c>
      <c r="T21" s="78">
        <v>6.8000000000000005E-2</v>
      </c>
      <c r="U21" s="79">
        <f>S21+T21</f>
        <v>0.13600000000000001</v>
      </c>
      <c r="V21" s="80">
        <v>85</v>
      </c>
      <c r="W21" s="15">
        <f>V21*P22</f>
        <v>977.5</v>
      </c>
      <c r="X21" s="74"/>
      <c r="Y21" s="81">
        <v>980</v>
      </c>
      <c r="Z21" s="82">
        <v>980</v>
      </c>
      <c r="AA21" s="82">
        <v>0</v>
      </c>
      <c r="AB21" s="82">
        <v>0</v>
      </c>
      <c r="AC21" s="83">
        <v>980</v>
      </c>
      <c r="AD21" s="84"/>
      <c r="AE21" s="81">
        <v>0</v>
      </c>
      <c r="AF21" s="82">
        <v>0</v>
      </c>
      <c r="AG21" s="82">
        <v>0</v>
      </c>
      <c r="AH21" s="82">
        <v>0</v>
      </c>
      <c r="AI21" s="5"/>
      <c r="AJ21" s="11">
        <f>AC21*U21</f>
        <v>133.28</v>
      </c>
      <c r="AK21" s="85">
        <v>0</v>
      </c>
      <c r="AL21" s="14">
        <v>0</v>
      </c>
      <c r="AM21" s="14">
        <v>0</v>
      </c>
      <c r="AN21" s="15">
        <v>0</v>
      </c>
      <c r="AO21" s="86" t="e">
        <f>#REF!</f>
        <v>#REF!</v>
      </c>
      <c r="AP21" s="87">
        <v>0</v>
      </c>
      <c r="AQ21" s="87">
        <v>10</v>
      </c>
      <c r="AR21" s="88">
        <f>100- ((AP21+AQ21)/(AC21*2))*100</f>
        <v>99.489795918367349</v>
      </c>
      <c r="AS21" s="89">
        <f>AU18</f>
        <v>975.19799999999998</v>
      </c>
      <c r="AT21" s="90">
        <f>AJ21+AK21+AL21+AM21</f>
        <v>133.28</v>
      </c>
      <c r="AU21" s="90">
        <f>AS21-AT21</f>
        <v>841.91800000000001</v>
      </c>
      <c r="AV21" s="5"/>
      <c r="AW21" s="11">
        <f>(AC21/W21)*100</f>
        <v>100.25575447570331</v>
      </c>
      <c r="AX21" s="14" t="s">
        <v>63</v>
      </c>
      <c r="AY21" s="15">
        <v>0</v>
      </c>
      <c r="AZ21" s="14">
        <v>0</v>
      </c>
      <c r="BA21" s="74"/>
      <c r="BB21" s="75" t="s">
        <v>64</v>
      </c>
      <c r="BC21" s="14" t="s">
        <v>64</v>
      </c>
      <c r="BD21" s="14" t="s">
        <v>64</v>
      </c>
    </row>
    <row r="22" spans="2:56" ht="15.75">
      <c r="B22" s="91" t="s">
        <v>70</v>
      </c>
      <c r="C22" s="92"/>
      <c r="D22" s="92"/>
      <c r="E22" s="74"/>
      <c r="F22" s="77"/>
      <c r="G22" s="92"/>
      <c r="H22" s="92"/>
      <c r="I22" s="92"/>
      <c r="J22" s="92"/>
      <c r="K22" s="92"/>
      <c r="L22" s="74"/>
      <c r="M22" s="77"/>
      <c r="N22" s="92"/>
      <c r="O22" s="74"/>
      <c r="P22" s="93">
        <f>D21-M21-N21-K21</f>
        <v>11.5</v>
      </c>
      <c r="Q22" s="74"/>
      <c r="R22" s="77"/>
      <c r="S22" s="78"/>
      <c r="T22" s="78"/>
      <c r="U22" s="79"/>
      <c r="V22" s="80"/>
      <c r="W22" s="15">
        <f>V21*P22</f>
        <v>977.5</v>
      </c>
      <c r="X22" s="95"/>
      <c r="Y22" s="96"/>
      <c r="Z22" s="97"/>
      <c r="AA22" s="97"/>
      <c r="AB22" s="97"/>
      <c r="AC22" s="98"/>
      <c r="AD22" s="99"/>
      <c r="AE22" s="96"/>
      <c r="AF22" s="97"/>
      <c r="AG22" s="97"/>
      <c r="AH22" s="97"/>
      <c r="AI22" s="10"/>
      <c r="AJ22" s="100"/>
      <c r="AK22" s="101"/>
      <c r="AL22" s="102"/>
      <c r="AM22" s="102"/>
      <c r="AN22" s="102"/>
      <c r="AO22" s="95"/>
      <c r="AP22" s="103"/>
      <c r="AQ22" s="103"/>
      <c r="AR22" s="104"/>
      <c r="AS22" s="105"/>
      <c r="AT22" s="101"/>
      <c r="AU22" s="101"/>
      <c r="AV22" s="10"/>
      <c r="AW22" s="106">
        <f>((AC21+AC22)/W22)*100</f>
        <v>100.25575447570331</v>
      </c>
      <c r="AX22" s="102"/>
      <c r="AY22" s="102"/>
      <c r="AZ22" s="102"/>
      <c r="BA22" s="95"/>
      <c r="BB22" s="77"/>
      <c r="BC22" s="92"/>
      <c r="BD22" s="92"/>
    </row>
    <row r="23" spans="2:56" ht="15.75" thickBot="1"/>
    <row r="24" spans="2:56" ht="16.5" thickBot="1">
      <c r="B24" s="72">
        <v>41706</v>
      </c>
      <c r="C24" s="73">
        <v>1</v>
      </c>
      <c r="D24" s="14">
        <v>12</v>
      </c>
      <c r="E24" s="74"/>
      <c r="F24" s="75">
        <v>0</v>
      </c>
      <c r="G24" s="14">
        <v>0</v>
      </c>
      <c r="H24" s="14">
        <v>0</v>
      </c>
      <c r="I24" s="14">
        <v>0</v>
      </c>
      <c r="J24" s="14">
        <v>0</v>
      </c>
      <c r="K24" s="14">
        <f>SUM(F24:J24)</f>
        <v>0</v>
      </c>
      <c r="L24" s="74"/>
      <c r="M24" s="75">
        <v>0</v>
      </c>
      <c r="N24" s="14">
        <v>0</v>
      </c>
      <c r="O24" s="74"/>
      <c r="P24" s="76">
        <f>D24-(M24+N24)</f>
        <v>12</v>
      </c>
      <c r="Q24" s="74"/>
      <c r="R24" s="184" t="s">
        <v>139</v>
      </c>
      <c r="S24" s="78">
        <v>6.8000000000000005E-2</v>
      </c>
      <c r="T24" s="78">
        <v>6.8000000000000005E-2</v>
      </c>
      <c r="U24" s="79">
        <f>S24+T24</f>
        <v>0.13600000000000001</v>
      </c>
      <c r="V24" s="80">
        <v>85</v>
      </c>
      <c r="W24" s="15">
        <f>V24*P25</f>
        <v>1020</v>
      </c>
      <c r="X24" s="74"/>
      <c r="Y24" s="81">
        <v>1260</v>
      </c>
      <c r="Z24" s="82">
        <v>1260</v>
      </c>
      <c r="AA24" s="82">
        <v>0</v>
      </c>
      <c r="AB24" s="82">
        <v>0</v>
      </c>
      <c r="AC24" s="83">
        <v>1260</v>
      </c>
      <c r="AD24" s="84"/>
      <c r="AE24" s="81">
        <v>0</v>
      </c>
      <c r="AF24" s="82">
        <v>0</v>
      </c>
      <c r="AG24" s="82">
        <v>0</v>
      </c>
      <c r="AH24" s="82">
        <v>0</v>
      </c>
      <c r="AI24" s="5"/>
      <c r="AJ24" s="11">
        <f>AC24*U24</f>
        <v>171.36</v>
      </c>
      <c r="AK24" s="85">
        <v>0</v>
      </c>
      <c r="AL24" s="14">
        <v>0</v>
      </c>
      <c r="AM24" s="14">
        <v>0</v>
      </c>
      <c r="AN24" s="15">
        <v>0</v>
      </c>
      <c r="AO24" s="86" t="e">
        <f>#REF!</f>
        <v>#REF!</v>
      </c>
      <c r="AP24" s="87">
        <v>0</v>
      </c>
      <c r="AQ24" s="87">
        <v>10</v>
      </c>
      <c r="AR24" s="88">
        <f>100- ((AP24+AQ24)/(AC24*2))*100</f>
        <v>99.603174603174608</v>
      </c>
      <c r="AS24" s="89">
        <f>AU21</f>
        <v>841.91800000000001</v>
      </c>
      <c r="AT24" s="90">
        <f>AJ24+AK24+AL24+AM24</f>
        <v>171.36</v>
      </c>
      <c r="AU24" s="90">
        <f>AS24-AT24</f>
        <v>670.55799999999999</v>
      </c>
      <c r="AV24" s="5"/>
      <c r="AW24" s="11">
        <f>(AC24/W24)*100</f>
        <v>123.52941176470588</v>
      </c>
      <c r="AX24" s="14" t="s">
        <v>63</v>
      </c>
      <c r="AY24" s="15">
        <v>0</v>
      </c>
      <c r="AZ24" s="14">
        <v>0</v>
      </c>
      <c r="BA24" s="74"/>
      <c r="BB24" s="75" t="s">
        <v>64</v>
      </c>
      <c r="BC24" s="14" t="s">
        <v>64</v>
      </c>
      <c r="BD24" s="14" t="s">
        <v>64</v>
      </c>
    </row>
    <row r="25" spans="2:56" ht="15.75">
      <c r="B25" s="91" t="s">
        <v>70</v>
      </c>
      <c r="C25" s="92"/>
      <c r="D25" s="92"/>
      <c r="E25" s="74"/>
      <c r="F25" s="77"/>
      <c r="G25" s="92"/>
      <c r="H25" s="92"/>
      <c r="I25" s="92"/>
      <c r="J25" s="92"/>
      <c r="K25" s="92"/>
      <c r="L25" s="74"/>
      <c r="M25" s="77"/>
      <c r="N25" s="92"/>
      <c r="O25" s="74"/>
      <c r="P25" s="93">
        <f>D24-M24-N24-K24</f>
        <v>12</v>
      </c>
      <c r="Q25" s="74"/>
      <c r="R25" s="77"/>
      <c r="S25" s="78"/>
      <c r="T25" s="78"/>
      <c r="U25" s="79"/>
      <c r="V25" s="80"/>
      <c r="W25" s="15">
        <f>V24*P25</f>
        <v>1020</v>
      </c>
      <c r="X25" s="95"/>
      <c r="Y25" s="96"/>
      <c r="Z25" s="97"/>
      <c r="AA25" s="97"/>
      <c r="AB25" s="97"/>
      <c r="AC25" s="98"/>
      <c r="AD25" s="99"/>
      <c r="AE25" s="96"/>
      <c r="AF25" s="97"/>
      <c r="AG25" s="97"/>
      <c r="AH25" s="97"/>
      <c r="AI25" s="10"/>
      <c r="AJ25" s="100"/>
      <c r="AK25" s="101"/>
      <c r="AL25" s="102"/>
      <c r="AM25" s="102"/>
      <c r="AN25" s="102"/>
      <c r="AO25" s="95"/>
      <c r="AP25" s="103"/>
      <c r="AQ25" s="103"/>
      <c r="AR25" s="104"/>
      <c r="AS25" s="105"/>
      <c r="AT25" s="101"/>
      <c r="AU25" s="101"/>
      <c r="AV25" s="10"/>
      <c r="AW25" s="106">
        <f>((AC24+AC25)/W25)*100</f>
        <v>123.52941176470588</v>
      </c>
      <c r="AX25" s="102"/>
      <c r="AY25" s="102"/>
      <c r="AZ25" s="102"/>
      <c r="BA25" s="95"/>
      <c r="BB25" s="77"/>
      <c r="BC25" s="92"/>
      <c r="BD25" s="92"/>
    </row>
    <row r="26" spans="2:56" ht="15.75" thickBot="1"/>
    <row r="27" spans="2:56" ht="16.5" thickBot="1">
      <c r="B27" s="72">
        <v>41707</v>
      </c>
      <c r="C27" s="73">
        <v>1</v>
      </c>
      <c r="D27" s="14">
        <v>10</v>
      </c>
      <c r="E27" s="74"/>
      <c r="F27" s="75">
        <v>0</v>
      </c>
      <c r="G27" s="14">
        <v>0</v>
      </c>
      <c r="H27" s="14">
        <v>0</v>
      </c>
      <c r="I27" s="14">
        <v>0</v>
      </c>
      <c r="J27" s="14">
        <v>0</v>
      </c>
      <c r="K27" s="14">
        <f>SUM(F27:J27)</f>
        <v>0</v>
      </c>
      <c r="L27" s="74"/>
      <c r="M27" s="75">
        <v>0</v>
      </c>
      <c r="N27" s="14">
        <v>0</v>
      </c>
      <c r="O27" s="74"/>
      <c r="P27" s="76">
        <f>D27-(M27+N27)</f>
        <v>10</v>
      </c>
      <c r="Q27" s="74"/>
      <c r="R27" s="184" t="s">
        <v>139</v>
      </c>
      <c r="S27" s="78">
        <v>6.8000000000000005E-2</v>
      </c>
      <c r="T27" s="78">
        <v>6.8000000000000005E-2</v>
      </c>
      <c r="U27" s="79">
        <f>S27+T27</f>
        <v>0.13600000000000001</v>
      </c>
      <c r="V27" s="80">
        <v>85</v>
      </c>
      <c r="W27" s="15">
        <f>V27*P28</f>
        <v>850</v>
      </c>
      <c r="X27" s="74"/>
      <c r="Y27" s="81">
        <v>980</v>
      </c>
      <c r="Z27" s="82">
        <v>980</v>
      </c>
      <c r="AA27" s="82">
        <v>0</v>
      </c>
      <c r="AB27" s="82">
        <v>0</v>
      </c>
      <c r="AC27" s="83">
        <v>980</v>
      </c>
      <c r="AD27" s="84"/>
      <c r="AE27" s="81">
        <v>0</v>
      </c>
      <c r="AF27" s="82">
        <v>0</v>
      </c>
      <c r="AG27" s="82">
        <v>0</v>
      </c>
      <c r="AH27" s="82">
        <v>0</v>
      </c>
      <c r="AI27" s="5"/>
      <c r="AJ27" s="11">
        <f>AC27*U27</f>
        <v>133.28</v>
      </c>
      <c r="AK27" s="85">
        <v>0</v>
      </c>
      <c r="AL27" s="14">
        <v>0</v>
      </c>
      <c r="AM27" s="14">
        <v>0</v>
      </c>
      <c r="AN27" s="15">
        <v>0</v>
      </c>
      <c r="AO27" s="86" t="e">
        <f>#REF!</f>
        <v>#REF!</v>
      </c>
      <c r="AP27" s="87">
        <v>0</v>
      </c>
      <c r="AQ27" s="87">
        <v>10</v>
      </c>
      <c r="AR27" s="88">
        <f>100- ((AP27+AQ27)/(AC27*2))*100</f>
        <v>99.489795918367349</v>
      </c>
      <c r="AS27" s="89">
        <f>AU24</f>
        <v>670.55799999999999</v>
      </c>
      <c r="AT27" s="90">
        <f>AJ27+AK27+AL27+AM27</f>
        <v>133.28</v>
      </c>
      <c r="AU27" s="90">
        <f>AS27-AT27</f>
        <v>537.27800000000002</v>
      </c>
      <c r="AV27" s="5"/>
      <c r="AW27" s="11">
        <f>(AC27/W27)*100</f>
        <v>115.29411764705881</v>
      </c>
      <c r="AX27" s="14" t="s">
        <v>63</v>
      </c>
      <c r="AY27" s="15">
        <v>0</v>
      </c>
      <c r="AZ27" s="14">
        <v>0</v>
      </c>
      <c r="BA27" s="74"/>
      <c r="BB27" s="75" t="s">
        <v>64</v>
      </c>
      <c r="BC27" s="14" t="s">
        <v>64</v>
      </c>
      <c r="BD27" s="14" t="s">
        <v>64</v>
      </c>
    </row>
    <row r="28" spans="2:56" ht="15.75">
      <c r="B28" s="91" t="s">
        <v>140</v>
      </c>
      <c r="C28" s="92"/>
      <c r="D28" s="92"/>
      <c r="E28" s="74"/>
      <c r="F28" s="77"/>
      <c r="G28" s="92"/>
      <c r="H28" s="92"/>
      <c r="I28" s="92"/>
      <c r="J28" s="92"/>
      <c r="K28" s="92"/>
      <c r="L28" s="74"/>
      <c r="M28" s="77"/>
      <c r="N28" s="92"/>
      <c r="O28" s="74"/>
      <c r="P28" s="93">
        <f>D27-M27-N27-K27</f>
        <v>10</v>
      </c>
      <c r="Q28" s="74"/>
      <c r="R28" s="77"/>
      <c r="S28" s="78"/>
      <c r="T28" s="78"/>
      <c r="U28" s="79"/>
      <c r="V28" s="80"/>
      <c r="W28" s="15">
        <f>V27*P28</f>
        <v>850</v>
      </c>
      <c r="X28" s="95"/>
      <c r="Y28" s="96"/>
      <c r="Z28" s="97"/>
      <c r="AA28" s="97"/>
      <c r="AB28" s="97"/>
      <c r="AC28" s="98"/>
      <c r="AD28" s="99"/>
      <c r="AE28" s="96"/>
      <c r="AF28" s="97"/>
      <c r="AG28" s="97"/>
      <c r="AH28" s="97"/>
      <c r="AI28" s="10"/>
      <c r="AJ28" s="100"/>
      <c r="AK28" s="101"/>
      <c r="AL28" s="102"/>
      <c r="AM28" s="102"/>
      <c r="AN28" s="102"/>
      <c r="AO28" s="95"/>
      <c r="AP28" s="103"/>
      <c r="AQ28" s="103"/>
      <c r="AR28" s="104"/>
      <c r="AS28" s="105"/>
      <c r="AT28" s="101"/>
      <c r="AU28" s="101"/>
      <c r="AV28" s="10"/>
      <c r="AW28" s="106">
        <f>((AC27+AC28)/W28)*100</f>
        <v>115.29411764705881</v>
      </c>
      <c r="AX28" s="102"/>
      <c r="AY28" s="102"/>
      <c r="AZ28" s="102"/>
      <c r="BA28" s="95"/>
      <c r="BB28" s="77"/>
      <c r="BC28" s="92"/>
      <c r="BD28" s="92"/>
    </row>
    <row r="29" spans="2:56" ht="15.75" thickBot="1"/>
    <row r="30" spans="2:56" ht="16.5" thickBot="1">
      <c r="B30" s="72">
        <v>41707</v>
      </c>
      <c r="C30" s="73">
        <v>3</v>
      </c>
      <c r="D30" s="14">
        <v>12</v>
      </c>
      <c r="E30" s="74"/>
      <c r="F30" s="75">
        <v>0</v>
      </c>
      <c r="G30" s="14">
        <v>0</v>
      </c>
      <c r="H30" s="14">
        <v>0</v>
      </c>
      <c r="I30" s="14">
        <v>0</v>
      </c>
      <c r="J30" s="14">
        <v>0</v>
      </c>
      <c r="K30" s="14">
        <f>SUM(F30:J30)</f>
        <v>0</v>
      </c>
      <c r="L30" s="74"/>
      <c r="M30" s="75">
        <v>0</v>
      </c>
      <c r="N30" s="14">
        <v>0</v>
      </c>
      <c r="O30" s="74"/>
      <c r="P30" s="76">
        <f>D30-(M30+N30)</f>
        <v>12</v>
      </c>
      <c r="Q30" s="74"/>
      <c r="R30" s="184" t="s">
        <v>139</v>
      </c>
      <c r="S30" s="78">
        <v>6.8000000000000005E-2</v>
      </c>
      <c r="T30" s="78">
        <v>6.8000000000000005E-2</v>
      </c>
      <c r="U30" s="79">
        <f>S30+T30</f>
        <v>0.13600000000000001</v>
      </c>
      <c r="V30" s="80">
        <v>85</v>
      </c>
      <c r="W30" s="15">
        <f>V30*P31</f>
        <v>1020</v>
      </c>
      <c r="X30" s="74"/>
      <c r="Y30" s="81">
        <v>1155</v>
      </c>
      <c r="Z30" s="82">
        <v>1155</v>
      </c>
      <c r="AA30" s="82">
        <v>0</v>
      </c>
      <c r="AB30" s="82">
        <v>0</v>
      </c>
      <c r="AC30" s="83">
        <v>1155</v>
      </c>
      <c r="AD30" s="84"/>
      <c r="AE30" s="81">
        <v>0</v>
      </c>
      <c r="AF30" s="82">
        <v>0</v>
      </c>
      <c r="AG30" s="82">
        <v>0</v>
      </c>
      <c r="AH30" s="82">
        <v>0</v>
      </c>
      <c r="AI30" s="5"/>
      <c r="AJ30" s="11">
        <f>AC30*U30</f>
        <v>157.08000000000001</v>
      </c>
      <c r="AK30" s="85">
        <v>0</v>
      </c>
      <c r="AL30" s="14">
        <v>0</v>
      </c>
      <c r="AM30" s="14">
        <v>0</v>
      </c>
      <c r="AN30" s="15">
        <v>0</v>
      </c>
      <c r="AO30" s="86" t="e">
        <f>#REF!</f>
        <v>#REF!</v>
      </c>
      <c r="AP30" s="87">
        <v>0</v>
      </c>
      <c r="AQ30" s="87">
        <v>10</v>
      </c>
      <c r="AR30" s="88">
        <f>100- ((AP30+AQ30)/(AC30*2))*100</f>
        <v>99.567099567099561</v>
      </c>
      <c r="AS30" s="89">
        <f>AU27</f>
        <v>537.27800000000002</v>
      </c>
      <c r="AT30" s="90">
        <f>AJ30+AK30+AL30+AM30</f>
        <v>157.08000000000001</v>
      </c>
      <c r="AU30" s="90">
        <f>AS30-AT30</f>
        <v>380.19799999999998</v>
      </c>
      <c r="AV30" s="5"/>
      <c r="AW30" s="11">
        <f>(AC30/W30)*100</f>
        <v>113.23529411764706</v>
      </c>
      <c r="AX30" s="14" t="s">
        <v>63</v>
      </c>
      <c r="AY30" s="15">
        <v>0</v>
      </c>
      <c r="AZ30" s="14">
        <v>0</v>
      </c>
      <c r="BA30" s="74"/>
      <c r="BB30" s="75" t="s">
        <v>64</v>
      </c>
      <c r="BC30" s="14" t="s">
        <v>64</v>
      </c>
      <c r="BD30" s="14" t="s">
        <v>64</v>
      </c>
    </row>
    <row r="31" spans="2:56" ht="15.75">
      <c r="B31" s="91" t="s">
        <v>70</v>
      </c>
      <c r="C31" s="92"/>
      <c r="D31" s="92"/>
      <c r="E31" s="74"/>
      <c r="F31" s="77"/>
      <c r="G31" s="92"/>
      <c r="H31" s="92"/>
      <c r="I31" s="92"/>
      <c r="J31" s="92"/>
      <c r="K31" s="92"/>
      <c r="L31" s="74"/>
      <c r="M31" s="77"/>
      <c r="N31" s="92"/>
      <c r="O31" s="74"/>
      <c r="P31" s="93">
        <f>D30-M30-N30-K30</f>
        <v>12</v>
      </c>
      <c r="Q31" s="74"/>
      <c r="R31" s="77"/>
      <c r="S31" s="78"/>
      <c r="T31" s="78"/>
      <c r="U31" s="79"/>
      <c r="V31" s="80"/>
      <c r="W31" s="15">
        <f>V30*P31</f>
        <v>1020</v>
      </c>
      <c r="X31" s="95"/>
      <c r="Y31" s="96"/>
      <c r="Z31" s="97"/>
      <c r="AA31" s="97"/>
      <c r="AB31" s="97"/>
      <c r="AC31" s="98"/>
      <c r="AD31" s="99"/>
      <c r="AE31" s="96"/>
      <c r="AF31" s="97"/>
      <c r="AG31" s="97"/>
      <c r="AH31" s="97"/>
      <c r="AI31" s="10"/>
      <c r="AJ31" s="100"/>
      <c r="AK31" s="101"/>
      <c r="AL31" s="102"/>
      <c r="AM31" s="102"/>
      <c r="AN31" s="102"/>
      <c r="AO31" s="95"/>
      <c r="AP31" s="103"/>
      <c r="AQ31" s="103"/>
      <c r="AR31" s="104"/>
      <c r="AS31" s="105"/>
      <c r="AT31" s="101"/>
      <c r="AU31" s="101"/>
      <c r="AV31" s="10"/>
      <c r="AW31" s="106">
        <f>((AC30+AC31)/W31)*100</f>
        <v>113.23529411764706</v>
      </c>
      <c r="AX31" s="102"/>
      <c r="AY31" s="102"/>
      <c r="AZ31" s="102"/>
      <c r="BA31" s="95"/>
      <c r="BB31" s="77"/>
      <c r="BC31" s="92"/>
      <c r="BD31" s="92"/>
    </row>
    <row r="32" spans="2:56" ht="15.75" thickBot="1"/>
    <row r="33" spans="2:56" ht="16.5" thickBot="1">
      <c r="B33" s="72">
        <v>41708</v>
      </c>
      <c r="C33" s="73">
        <v>1</v>
      </c>
      <c r="D33" s="14">
        <v>8</v>
      </c>
      <c r="E33" s="74"/>
      <c r="F33" s="75">
        <v>1</v>
      </c>
      <c r="G33" s="14">
        <v>0</v>
      </c>
      <c r="H33" s="14">
        <v>0</v>
      </c>
      <c r="I33" s="14">
        <v>0</v>
      </c>
      <c r="J33" s="14">
        <v>0</v>
      </c>
      <c r="K33" s="14">
        <f>SUM(F33:J33)</f>
        <v>1</v>
      </c>
      <c r="L33" s="74"/>
      <c r="M33" s="75">
        <v>0</v>
      </c>
      <c r="N33" s="14">
        <v>0</v>
      </c>
      <c r="O33" s="74"/>
      <c r="P33" s="76">
        <f>D33-(M33+N33)</f>
        <v>8</v>
      </c>
      <c r="Q33" s="74"/>
      <c r="R33" s="184" t="s">
        <v>139</v>
      </c>
      <c r="S33" s="78">
        <v>6.8000000000000005E-2</v>
      </c>
      <c r="T33" s="78">
        <v>6.8000000000000005E-2</v>
      </c>
      <c r="U33" s="79">
        <f>S33+T33</f>
        <v>0.13600000000000001</v>
      </c>
      <c r="V33" s="80">
        <v>85</v>
      </c>
      <c r="W33" s="15">
        <f>V33*P34</f>
        <v>595</v>
      </c>
      <c r="X33" s="74"/>
      <c r="Y33" s="81">
        <v>792</v>
      </c>
      <c r="Z33" s="82">
        <v>792</v>
      </c>
      <c r="AA33" s="82">
        <v>0</v>
      </c>
      <c r="AB33" s="82">
        <v>0</v>
      </c>
      <c r="AC33" s="83">
        <v>792</v>
      </c>
      <c r="AD33" s="84"/>
      <c r="AE33" s="81">
        <v>3</v>
      </c>
      <c r="AF33" s="82">
        <v>0</v>
      </c>
      <c r="AG33" s="82">
        <v>0</v>
      </c>
      <c r="AH33" s="82">
        <v>3</v>
      </c>
      <c r="AI33" s="5"/>
      <c r="AJ33" s="11">
        <f>AC33*U33</f>
        <v>107.712</v>
      </c>
      <c r="AK33" s="85">
        <v>0.192</v>
      </c>
      <c r="AL33" s="14">
        <v>0</v>
      </c>
      <c r="AM33" s="14">
        <v>0</v>
      </c>
      <c r="AN33" s="15">
        <v>0</v>
      </c>
      <c r="AO33" s="86" t="e">
        <f>#REF!</f>
        <v>#REF!</v>
      </c>
      <c r="AP33" s="87">
        <v>0</v>
      </c>
      <c r="AQ33" s="87">
        <v>10</v>
      </c>
      <c r="AR33" s="88">
        <f>100- ((AP33+AQ33)/(AC33*2))*100</f>
        <v>99.368686868686865</v>
      </c>
      <c r="AS33" s="89">
        <f>AU27</f>
        <v>537.27800000000002</v>
      </c>
      <c r="AT33" s="90">
        <f>AJ33+AK33+AL33+AM33</f>
        <v>107.904</v>
      </c>
      <c r="AU33" s="90">
        <f>AS33-AT33</f>
        <v>429.37400000000002</v>
      </c>
      <c r="AV33" s="5"/>
      <c r="AW33" s="11">
        <f>(AC33/W33)*100</f>
        <v>133.10924369747897</v>
      </c>
      <c r="AX33" s="14" t="s">
        <v>63</v>
      </c>
      <c r="AY33" s="15">
        <v>0</v>
      </c>
      <c r="AZ33" s="14">
        <v>0</v>
      </c>
      <c r="BA33" s="74"/>
      <c r="BB33" s="75" t="s">
        <v>64</v>
      </c>
      <c r="BC33" s="14" t="s">
        <v>64</v>
      </c>
      <c r="BD33" s="14" t="s">
        <v>64</v>
      </c>
    </row>
    <row r="34" spans="2:56" ht="15.75">
      <c r="B34" s="91" t="s">
        <v>141</v>
      </c>
      <c r="C34" s="92"/>
      <c r="D34" s="92"/>
      <c r="E34" s="74"/>
      <c r="F34" s="77"/>
      <c r="G34" s="92"/>
      <c r="H34" s="92"/>
      <c r="I34" s="92"/>
      <c r="J34" s="92"/>
      <c r="K34" s="92"/>
      <c r="L34" s="74"/>
      <c r="M34" s="77"/>
      <c r="N34" s="92"/>
      <c r="O34" s="74"/>
      <c r="P34" s="93">
        <f>D33-M33-N33-K33</f>
        <v>7</v>
      </c>
      <c r="Q34" s="74"/>
      <c r="R34" s="77"/>
      <c r="S34" s="78"/>
      <c r="T34" s="78"/>
      <c r="U34" s="79"/>
      <c r="V34" s="80"/>
      <c r="W34" s="15">
        <f>V33*P34</f>
        <v>595</v>
      </c>
      <c r="X34" s="95"/>
      <c r="Y34" s="96"/>
      <c r="Z34" s="97"/>
      <c r="AA34" s="97"/>
      <c r="AB34" s="97"/>
      <c r="AC34" s="98"/>
      <c r="AD34" s="99"/>
      <c r="AE34" s="96"/>
      <c r="AF34" s="97"/>
      <c r="AG34" s="97"/>
      <c r="AH34" s="97"/>
      <c r="AI34" s="10"/>
      <c r="AJ34" s="100"/>
      <c r="AK34" s="101"/>
      <c r="AL34" s="102"/>
      <c r="AM34" s="102"/>
      <c r="AN34" s="102"/>
      <c r="AO34" s="95"/>
      <c r="AP34" s="103"/>
      <c r="AQ34" s="103"/>
      <c r="AR34" s="104"/>
      <c r="AS34" s="105"/>
      <c r="AT34" s="101"/>
      <c r="AU34" s="101"/>
      <c r="AV34" s="10"/>
      <c r="AW34" s="106">
        <f>((AC33+AC34)/W34)*100</f>
        <v>133.10924369747897</v>
      </c>
      <c r="AX34" s="102"/>
      <c r="AY34" s="102"/>
      <c r="AZ34" s="102"/>
      <c r="BA34" s="95"/>
      <c r="BB34" s="77"/>
      <c r="BC34" s="92"/>
      <c r="BD34" s="92"/>
    </row>
    <row r="35" spans="2:56" ht="15.75" thickBot="1"/>
    <row r="36" spans="2:56" ht="16.5" thickBot="1">
      <c r="B36" s="72">
        <v>41343</v>
      </c>
      <c r="C36" s="73">
        <v>2</v>
      </c>
      <c r="D36" s="14">
        <v>7.5</v>
      </c>
      <c r="E36" s="74"/>
      <c r="F36" s="75">
        <v>0.25</v>
      </c>
      <c r="G36" s="14">
        <v>0</v>
      </c>
      <c r="H36" s="14">
        <v>0</v>
      </c>
      <c r="I36" s="14">
        <v>0</v>
      </c>
      <c r="J36" s="14">
        <v>0</v>
      </c>
      <c r="K36" s="14">
        <f>SUM(F36:J36)</f>
        <v>0.25</v>
      </c>
      <c r="L36" s="74"/>
      <c r="M36" s="75">
        <v>0</v>
      </c>
      <c r="N36" s="14">
        <v>0</v>
      </c>
      <c r="O36" s="74"/>
      <c r="P36" s="76">
        <f>D36-(M36+N36)</f>
        <v>7.5</v>
      </c>
      <c r="Q36" s="74"/>
      <c r="R36" s="184" t="s">
        <v>139</v>
      </c>
      <c r="S36" s="78">
        <v>6.8000000000000005E-2</v>
      </c>
      <c r="T36" s="78">
        <v>6.8000000000000005E-2</v>
      </c>
      <c r="U36" s="79">
        <f>S36+T36</f>
        <v>0.13600000000000001</v>
      </c>
      <c r="V36" s="80">
        <v>85</v>
      </c>
      <c r="W36" s="15">
        <f>V36*P37</f>
        <v>616.25</v>
      </c>
      <c r="X36" s="74"/>
      <c r="Y36" s="81">
        <v>726</v>
      </c>
      <c r="Z36" s="82">
        <v>726</v>
      </c>
      <c r="AA36" s="82">
        <v>0</v>
      </c>
      <c r="AB36" s="82">
        <v>0</v>
      </c>
      <c r="AC36" s="83">
        <v>726</v>
      </c>
      <c r="AD36" s="84"/>
      <c r="AE36" s="81">
        <v>0</v>
      </c>
      <c r="AF36" s="82">
        <v>0</v>
      </c>
      <c r="AG36" s="82">
        <v>0</v>
      </c>
      <c r="AH36" s="82">
        <v>0</v>
      </c>
      <c r="AI36" s="5"/>
      <c r="AJ36" s="11">
        <f>AC36*U36</f>
        <v>98.736000000000004</v>
      </c>
      <c r="AK36" s="85">
        <v>0</v>
      </c>
      <c r="AL36" s="14">
        <v>0</v>
      </c>
      <c r="AM36" s="14">
        <v>0</v>
      </c>
      <c r="AN36" s="15">
        <v>0</v>
      </c>
      <c r="AO36" s="86" t="e">
        <f>#REF!</f>
        <v>#REF!</v>
      </c>
      <c r="AP36" s="87">
        <v>0</v>
      </c>
      <c r="AQ36" s="87">
        <v>10</v>
      </c>
      <c r="AR36" s="88">
        <f>100- ((AP36+AQ36)/(AC36*2))*100</f>
        <v>99.311294765840216</v>
      </c>
      <c r="AS36" s="89">
        <f>AU33</f>
        <v>429.37400000000002</v>
      </c>
      <c r="AT36" s="90">
        <f>AJ36+AK36+AL36+AM36</f>
        <v>98.736000000000004</v>
      </c>
      <c r="AU36" s="90">
        <f>AS36-AT36</f>
        <v>330.63800000000003</v>
      </c>
      <c r="AV36" s="5"/>
      <c r="AW36" s="11">
        <f>(AC36/W36)*100</f>
        <v>117.80933062880325</v>
      </c>
      <c r="AX36" s="14" t="s">
        <v>63</v>
      </c>
      <c r="AY36" s="15">
        <v>0</v>
      </c>
      <c r="AZ36" s="14">
        <v>0</v>
      </c>
      <c r="BA36" s="74"/>
      <c r="BB36" s="75" t="s">
        <v>64</v>
      </c>
      <c r="BC36" s="14" t="s">
        <v>64</v>
      </c>
      <c r="BD36" s="14" t="s">
        <v>64</v>
      </c>
    </row>
    <row r="37" spans="2:56" ht="15.75">
      <c r="B37" s="91" t="s">
        <v>142</v>
      </c>
      <c r="C37" s="92" t="s">
        <v>12</v>
      </c>
      <c r="D37" s="92"/>
      <c r="E37" s="74"/>
      <c r="F37" s="77"/>
      <c r="G37" s="92"/>
      <c r="H37" s="92"/>
      <c r="I37" s="92"/>
      <c r="J37" s="92"/>
      <c r="K37" s="92"/>
      <c r="L37" s="74"/>
      <c r="M37" s="77"/>
      <c r="N37" s="92"/>
      <c r="O37" s="74"/>
      <c r="P37" s="93">
        <f>D36-M36-N36-K36</f>
        <v>7.25</v>
      </c>
      <c r="Q37" s="74"/>
      <c r="R37" s="77"/>
      <c r="S37" s="78"/>
      <c r="T37" s="78"/>
      <c r="U37" s="79"/>
      <c r="V37" s="80"/>
      <c r="W37" s="15">
        <f>V36*P37</f>
        <v>616.25</v>
      </c>
      <c r="X37" s="95"/>
      <c r="Y37" s="96"/>
      <c r="Z37" s="97"/>
      <c r="AA37" s="97"/>
      <c r="AB37" s="97"/>
      <c r="AC37" s="98"/>
      <c r="AD37" s="99"/>
      <c r="AE37" s="96"/>
      <c r="AF37" s="97"/>
      <c r="AG37" s="97"/>
      <c r="AH37" s="97"/>
      <c r="AI37" s="10"/>
      <c r="AJ37" s="100"/>
      <c r="AK37" s="101"/>
      <c r="AL37" s="102"/>
      <c r="AM37" s="102"/>
      <c r="AN37" s="102"/>
      <c r="AO37" s="95"/>
      <c r="AP37" s="103"/>
      <c r="AQ37" s="103"/>
      <c r="AR37" s="104"/>
      <c r="AS37" s="105"/>
      <c r="AT37" s="101"/>
      <c r="AU37" s="101"/>
      <c r="AV37" s="10"/>
      <c r="AW37" s="106">
        <f>((AC36+AC37)/W37)*100</f>
        <v>117.80933062880325</v>
      </c>
      <c r="AX37" s="102"/>
      <c r="AY37" s="102"/>
      <c r="AZ37" s="102"/>
      <c r="BA37" s="95"/>
      <c r="BB37" s="77"/>
      <c r="BC37" s="92"/>
      <c r="BD37" s="92"/>
    </row>
    <row r="38" spans="2:56" ht="15.75" thickBot="1"/>
    <row r="39" spans="2:56" ht="16.5" thickBot="1">
      <c r="B39" s="72">
        <v>41343</v>
      </c>
      <c r="C39" s="73">
        <v>3</v>
      </c>
      <c r="D39" s="14">
        <v>8.5</v>
      </c>
      <c r="E39" s="74"/>
      <c r="F39" s="75">
        <v>2.5</v>
      </c>
      <c r="G39" s="14">
        <v>0</v>
      </c>
      <c r="H39" s="14">
        <v>0</v>
      </c>
      <c r="I39" s="14">
        <v>0</v>
      </c>
      <c r="J39" s="14">
        <v>0</v>
      </c>
      <c r="K39" s="14">
        <f>SUM(F39:J39)</f>
        <v>2.5</v>
      </c>
      <c r="L39" s="74"/>
      <c r="M39" s="75">
        <v>0</v>
      </c>
      <c r="N39" s="14">
        <v>0</v>
      </c>
      <c r="O39" s="74"/>
      <c r="P39" s="76">
        <f>D39-(M39+N39)</f>
        <v>8.5</v>
      </c>
      <c r="Q39" s="74"/>
      <c r="R39" s="184" t="s">
        <v>139</v>
      </c>
      <c r="S39" s="78">
        <v>6.8000000000000005E-2</v>
      </c>
      <c r="T39" s="78">
        <v>6.8000000000000005E-2</v>
      </c>
      <c r="U39" s="79">
        <f>S39+T39</f>
        <v>0.13600000000000001</v>
      </c>
      <c r="V39" s="80">
        <v>105</v>
      </c>
      <c r="W39" s="15">
        <f>V39*P40</f>
        <v>630</v>
      </c>
      <c r="X39" s="74"/>
      <c r="Y39" s="81">
        <v>832</v>
      </c>
      <c r="Z39" s="82">
        <v>832</v>
      </c>
      <c r="AA39" s="82">
        <v>0</v>
      </c>
      <c r="AB39" s="82">
        <v>0</v>
      </c>
      <c r="AC39" s="83">
        <v>832</v>
      </c>
      <c r="AD39" s="84"/>
      <c r="AE39" s="81">
        <v>0</v>
      </c>
      <c r="AF39" s="82">
        <v>0</v>
      </c>
      <c r="AG39" s="82">
        <v>0</v>
      </c>
      <c r="AH39" s="82">
        <v>0</v>
      </c>
      <c r="AI39" s="5"/>
      <c r="AJ39" s="11">
        <f>AC39*U39</f>
        <v>113.15200000000002</v>
      </c>
      <c r="AK39" s="85">
        <v>0</v>
      </c>
      <c r="AL39" s="14">
        <v>0</v>
      </c>
      <c r="AM39" s="14">
        <v>0</v>
      </c>
      <c r="AN39" s="15">
        <v>0</v>
      </c>
      <c r="AO39" s="86" t="e">
        <f>#REF!</f>
        <v>#REF!</v>
      </c>
      <c r="AP39" s="87">
        <v>0</v>
      </c>
      <c r="AQ39" s="87">
        <v>10</v>
      </c>
      <c r="AR39" s="88">
        <f>100- ((AP39+AQ39)/(AC39*2))*100</f>
        <v>99.399038461538467</v>
      </c>
      <c r="AS39" s="89">
        <f>AU36</f>
        <v>330.63800000000003</v>
      </c>
      <c r="AT39" s="90">
        <f>AJ39+AK39+AL39+AM39</f>
        <v>113.15200000000002</v>
      </c>
      <c r="AU39" s="90">
        <f>AS39-AT39</f>
        <v>217.48600000000002</v>
      </c>
      <c r="AV39" s="5"/>
      <c r="AW39" s="11">
        <f>(AC39/W39)*100</f>
        <v>132.06349206349205</v>
      </c>
      <c r="AX39" s="14" t="s">
        <v>63</v>
      </c>
      <c r="AY39" s="15">
        <v>0</v>
      </c>
      <c r="AZ39" s="14">
        <v>0</v>
      </c>
      <c r="BA39" s="74"/>
      <c r="BB39" s="75" t="s">
        <v>64</v>
      </c>
      <c r="BC39" s="14" t="s">
        <v>64</v>
      </c>
      <c r="BD39" s="14" t="s">
        <v>64</v>
      </c>
    </row>
    <row r="40" spans="2:56" ht="15.75">
      <c r="B40" s="91" t="s">
        <v>143</v>
      </c>
      <c r="C40" s="92" t="s">
        <v>12</v>
      </c>
      <c r="D40" s="92"/>
      <c r="E40" s="74"/>
      <c r="F40" s="77"/>
      <c r="G40" s="92"/>
      <c r="H40" s="92"/>
      <c r="I40" s="92"/>
      <c r="J40" s="92"/>
      <c r="K40" s="92"/>
      <c r="L40" s="74"/>
      <c r="M40" s="77"/>
      <c r="N40" s="92"/>
      <c r="O40" s="74"/>
      <c r="P40" s="93">
        <f>D39-M39-N39-K39</f>
        <v>6</v>
      </c>
      <c r="Q40" s="74"/>
      <c r="R40" s="77"/>
      <c r="S40" s="78"/>
      <c r="T40" s="78"/>
      <c r="U40" s="79"/>
      <c r="V40" s="80"/>
      <c r="W40" s="15">
        <f>V39*P40</f>
        <v>630</v>
      </c>
      <c r="X40" s="95"/>
      <c r="Y40" s="96"/>
      <c r="Z40" s="97"/>
      <c r="AA40" s="97"/>
      <c r="AB40" s="97"/>
      <c r="AC40" s="98"/>
      <c r="AD40" s="99"/>
      <c r="AE40" s="96"/>
      <c r="AF40" s="97"/>
      <c r="AG40" s="97"/>
      <c r="AH40" s="97"/>
      <c r="AI40" s="10"/>
      <c r="AJ40" s="100"/>
      <c r="AK40" s="101"/>
      <c r="AL40" s="102"/>
      <c r="AM40" s="102"/>
      <c r="AN40" s="102"/>
      <c r="AO40" s="95"/>
      <c r="AP40" s="103"/>
      <c r="AQ40" s="103"/>
      <c r="AR40" s="104"/>
      <c r="AS40" s="105"/>
      <c r="AT40" s="101"/>
      <c r="AU40" s="101"/>
      <c r="AV40" s="10"/>
      <c r="AW40" s="106">
        <f>((AC39+AC40)/W40)*100</f>
        <v>132.06349206349205</v>
      </c>
      <c r="AX40" s="102"/>
      <c r="AY40" s="102"/>
      <c r="AZ40" s="102"/>
      <c r="BA40" s="95"/>
      <c r="BB40" s="77"/>
      <c r="BC40" s="92"/>
      <c r="BD40" s="92"/>
    </row>
    <row r="41" spans="2:56" ht="15.75" thickBot="1"/>
    <row r="42" spans="2:56" ht="16.5" thickBot="1">
      <c r="B42" s="72">
        <v>41709</v>
      </c>
      <c r="C42" s="73">
        <v>1</v>
      </c>
      <c r="D42" s="14">
        <v>8</v>
      </c>
      <c r="E42" s="74"/>
      <c r="F42" s="75">
        <v>0</v>
      </c>
      <c r="G42" s="14">
        <v>0</v>
      </c>
      <c r="H42" s="14">
        <v>0</v>
      </c>
      <c r="I42" s="14">
        <v>0</v>
      </c>
      <c r="J42" s="14">
        <v>0</v>
      </c>
      <c r="K42" s="14">
        <f>SUM(F42:J42)</f>
        <v>0</v>
      </c>
      <c r="L42" s="74"/>
      <c r="M42" s="75">
        <v>0</v>
      </c>
      <c r="N42" s="14">
        <v>0</v>
      </c>
      <c r="O42" s="74"/>
      <c r="P42" s="76">
        <f>D42-(M42+N42)</f>
        <v>8</v>
      </c>
      <c r="Q42" s="74"/>
      <c r="R42" s="184" t="s">
        <v>139</v>
      </c>
      <c r="S42" s="78">
        <v>6.8000000000000005E-2</v>
      </c>
      <c r="T42" s="78">
        <v>6.8000000000000005E-2</v>
      </c>
      <c r="U42" s="79">
        <f>S42+T42</f>
        <v>0.13600000000000001</v>
      </c>
      <c r="V42" s="80">
        <v>105</v>
      </c>
      <c r="W42" s="15">
        <f>V42*P43</f>
        <v>840</v>
      </c>
      <c r="X42" s="74"/>
      <c r="Y42" s="81">
        <v>793</v>
      </c>
      <c r="Z42" s="82">
        <v>793</v>
      </c>
      <c r="AA42" s="82">
        <v>0</v>
      </c>
      <c r="AB42" s="82">
        <v>0</v>
      </c>
      <c r="AC42" s="83">
        <v>793</v>
      </c>
      <c r="AD42" s="84"/>
      <c r="AE42" s="81">
        <v>1</v>
      </c>
      <c r="AF42" s="82">
        <v>1</v>
      </c>
      <c r="AG42" s="82">
        <v>0</v>
      </c>
      <c r="AH42" s="82">
        <v>1</v>
      </c>
      <c r="AI42" s="5"/>
      <c r="AJ42" s="11">
        <f>AC42*U42</f>
        <v>107.84800000000001</v>
      </c>
      <c r="AK42" s="85">
        <v>0.13</v>
      </c>
      <c r="AL42" s="14">
        <v>0</v>
      </c>
      <c r="AM42" s="14">
        <v>0</v>
      </c>
      <c r="AN42" s="15">
        <v>0</v>
      </c>
      <c r="AO42" s="86" t="e">
        <f>#REF!</f>
        <v>#REF!</v>
      </c>
      <c r="AP42" s="87">
        <v>0</v>
      </c>
      <c r="AQ42" s="87">
        <v>10</v>
      </c>
      <c r="AR42" s="88">
        <f>100- ((AP42+AQ42)/(AC42*2))*100</f>
        <v>99.369482976040359</v>
      </c>
      <c r="AS42" s="89">
        <f>AU36</f>
        <v>330.63800000000003</v>
      </c>
      <c r="AT42" s="90">
        <f>AJ42+AK42+AL42+AM42</f>
        <v>107.97800000000001</v>
      </c>
      <c r="AU42" s="90">
        <f>AS42-AT42</f>
        <v>222.66000000000003</v>
      </c>
      <c r="AV42" s="5"/>
      <c r="AW42" s="11">
        <f>(AC42/W42)*100</f>
        <v>94.404761904761898</v>
      </c>
      <c r="AX42" s="14" t="s">
        <v>63</v>
      </c>
      <c r="AY42" s="15">
        <v>0</v>
      </c>
      <c r="AZ42" s="14">
        <v>0</v>
      </c>
      <c r="BA42" s="74"/>
      <c r="BB42" s="75" t="s">
        <v>64</v>
      </c>
      <c r="BC42" s="14" t="s">
        <v>64</v>
      </c>
      <c r="BD42" s="14" t="s">
        <v>64</v>
      </c>
    </row>
    <row r="43" spans="2:56" ht="15.75">
      <c r="B43" s="91" t="s">
        <v>141</v>
      </c>
      <c r="C43" s="92"/>
      <c r="D43" s="92"/>
      <c r="E43" s="74"/>
      <c r="F43" s="77"/>
      <c r="G43" s="92"/>
      <c r="H43" s="92"/>
      <c r="I43" s="92"/>
      <c r="J43" s="92"/>
      <c r="K43" s="92"/>
      <c r="L43" s="74"/>
      <c r="M43" s="77"/>
      <c r="N43" s="92"/>
      <c r="O43" s="74"/>
      <c r="P43" s="93">
        <f>D42-M42-N42-K42</f>
        <v>8</v>
      </c>
      <c r="Q43" s="74"/>
      <c r="R43" s="77"/>
      <c r="S43" s="78"/>
      <c r="T43" s="78"/>
      <c r="U43" s="79"/>
      <c r="V43" s="80"/>
      <c r="W43" s="15">
        <f>V42*P43</f>
        <v>840</v>
      </c>
      <c r="X43" s="95"/>
      <c r="Y43" s="96"/>
      <c r="Z43" s="97"/>
      <c r="AA43" s="97"/>
      <c r="AB43" s="97"/>
      <c r="AC43" s="98"/>
      <c r="AD43" s="99"/>
      <c r="AE43" s="96"/>
      <c r="AF43" s="97"/>
      <c r="AG43" s="97"/>
      <c r="AH43" s="97"/>
      <c r="AI43" s="10"/>
      <c r="AJ43" s="100"/>
      <c r="AK43" s="101"/>
      <c r="AL43" s="102"/>
      <c r="AM43" s="102"/>
      <c r="AN43" s="102"/>
      <c r="AO43" s="95"/>
      <c r="AP43" s="103"/>
      <c r="AQ43" s="103"/>
      <c r="AR43" s="104"/>
      <c r="AS43" s="105"/>
      <c r="AT43" s="101"/>
      <c r="AU43" s="101"/>
      <c r="AV43" s="10"/>
      <c r="AW43" s="106">
        <f>((AC42+AC43)/W43)*100</f>
        <v>94.404761904761898</v>
      </c>
      <c r="AX43" s="102"/>
      <c r="AY43" s="102"/>
      <c r="AZ43" s="102"/>
      <c r="BA43" s="95"/>
      <c r="BB43" s="77"/>
      <c r="BC43" s="92"/>
      <c r="BD43" s="92"/>
    </row>
    <row r="44" spans="2:56" ht="15.75" thickBot="1"/>
    <row r="45" spans="2:56" ht="16.5" thickBot="1">
      <c r="B45" s="72">
        <v>41709</v>
      </c>
      <c r="C45" s="73">
        <v>2</v>
      </c>
      <c r="D45" s="14">
        <v>7.5</v>
      </c>
      <c r="E45" s="74"/>
      <c r="F45" s="75">
        <v>0.45</v>
      </c>
      <c r="G45" s="14">
        <v>0</v>
      </c>
      <c r="H45" s="14">
        <v>0</v>
      </c>
      <c r="I45" s="14">
        <v>0</v>
      </c>
      <c r="J45" s="14">
        <v>0</v>
      </c>
      <c r="K45" s="14">
        <f>SUM(F45:J45)</f>
        <v>0.45</v>
      </c>
      <c r="L45" s="74"/>
      <c r="M45" s="75">
        <v>0</v>
      </c>
      <c r="N45" s="14">
        <v>0</v>
      </c>
      <c r="O45" s="74"/>
      <c r="P45" s="76">
        <f>D45-(M45+N45)</f>
        <v>7.5</v>
      </c>
      <c r="Q45" s="74"/>
      <c r="R45" s="184" t="s">
        <v>139</v>
      </c>
      <c r="S45" s="78">
        <v>6.8000000000000005E-2</v>
      </c>
      <c r="T45" s="78">
        <v>6.8000000000000005E-2</v>
      </c>
      <c r="U45" s="79">
        <f>S45+T45</f>
        <v>0.13600000000000001</v>
      </c>
      <c r="V45" s="80">
        <v>105</v>
      </c>
      <c r="W45" s="15">
        <f>V45*P46</f>
        <v>740.25</v>
      </c>
      <c r="X45" s="74"/>
      <c r="Y45" s="81">
        <v>805</v>
      </c>
      <c r="Z45" s="82">
        <v>805</v>
      </c>
      <c r="AA45" s="82">
        <v>0</v>
      </c>
      <c r="AB45" s="82">
        <v>0</v>
      </c>
      <c r="AC45" s="83">
        <v>805</v>
      </c>
      <c r="AD45" s="84"/>
      <c r="AE45" s="81">
        <v>0</v>
      </c>
      <c r="AF45" s="82">
        <v>0</v>
      </c>
      <c r="AG45" s="82">
        <v>0</v>
      </c>
      <c r="AH45" s="82">
        <v>0</v>
      </c>
      <c r="AI45" s="5"/>
      <c r="AJ45" s="11">
        <f>AC45*U45</f>
        <v>109.48</v>
      </c>
      <c r="AK45" s="85">
        <v>0</v>
      </c>
      <c r="AL45" s="14">
        <v>0</v>
      </c>
      <c r="AM45" s="14">
        <v>0</v>
      </c>
      <c r="AN45" s="15">
        <v>0</v>
      </c>
      <c r="AO45" s="86" t="e">
        <f>#REF!</f>
        <v>#REF!</v>
      </c>
      <c r="AP45" s="87">
        <v>0</v>
      </c>
      <c r="AQ45" s="87">
        <v>10</v>
      </c>
      <c r="AR45" s="88">
        <f>100- ((AP45+AQ45)/(AC45*2))*100</f>
        <v>99.378881987577643</v>
      </c>
      <c r="AS45" s="89">
        <f>AU42</f>
        <v>222.66000000000003</v>
      </c>
      <c r="AT45" s="90">
        <f>AJ45+AK45+AL45+AM45</f>
        <v>109.48</v>
      </c>
      <c r="AU45" s="90">
        <f>AS45-AT45</f>
        <v>113.18000000000002</v>
      </c>
      <c r="AV45" s="5"/>
      <c r="AW45" s="11">
        <f>(AC45/W45)*100</f>
        <v>108.74704491725768</v>
      </c>
      <c r="AX45" s="14" t="s">
        <v>63</v>
      </c>
      <c r="AY45" s="15">
        <v>0</v>
      </c>
      <c r="AZ45" s="14">
        <v>0</v>
      </c>
      <c r="BA45" s="74"/>
      <c r="BB45" s="75" t="s">
        <v>64</v>
      </c>
      <c r="BC45" s="14" t="s">
        <v>64</v>
      </c>
      <c r="BD45" s="14" t="s">
        <v>64</v>
      </c>
    </row>
    <row r="46" spans="2:56" ht="15.75">
      <c r="B46" s="91" t="s">
        <v>142</v>
      </c>
      <c r="C46" s="92" t="s">
        <v>12</v>
      </c>
      <c r="D46" s="92"/>
      <c r="E46" s="74"/>
      <c r="F46" s="77"/>
      <c r="G46" s="92"/>
      <c r="H46" s="92"/>
      <c r="I46" s="92"/>
      <c r="J46" s="92"/>
      <c r="K46" s="92"/>
      <c r="L46" s="74"/>
      <c r="M46" s="77"/>
      <c r="N46" s="92"/>
      <c r="O46" s="74"/>
      <c r="P46" s="93">
        <f>D45-M45-N45-K45</f>
        <v>7.05</v>
      </c>
      <c r="Q46" s="74"/>
      <c r="R46" s="77"/>
      <c r="S46" s="78"/>
      <c r="T46" s="78"/>
      <c r="U46" s="79"/>
      <c r="V46" s="80"/>
      <c r="W46" s="15">
        <f>V45*P46</f>
        <v>740.25</v>
      </c>
      <c r="X46" s="95"/>
      <c r="Y46" s="96"/>
      <c r="Z46" s="97"/>
      <c r="AA46" s="97"/>
      <c r="AB46" s="97"/>
      <c r="AC46" s="98"/>
      <c r="AD46" s="99"/>
      <c r="AE46" s="96"/>
      <c r="AF46" s="97"/>
      <c r="AG46" s="97"/>
      <c r="AH46" s="97"/>
      <c r="AI46" s="10"/>
      <c r="AJ46" s="100"/>
      <c r="AK46" s="101"/>
      <c r="AL46" s="102"/>
      <c r="AM46" s="102"/>
      <c r="AN46" s="102"/>
      <c r="AO46" s="95"/>
      <c r="AP46" s="103"/>
      <c r="AQ46" s="103"/>
      <c r="AR46" s="104"/>
      <c r="AS46" s="105"/>
      <c r="AT46" s="101"/>
      <c r="AU46" s="101"/>
      <c r="AV46" s="10"/>
      <c r="AW46" s="106">
        <f>((AC45+AC46)/W46)*100</f>
        <v>108.74704491725768</v>
      </c>
      <c r="AX46" s="102"/>
      <c r="AY46" s="102"/>
      <c r="AZ46" s="102"/>
      <c r="BA46" s="95"/>
      <c r="BB46" s="77"/>
      <c r="BC46" s="92"/>
      <c r="BD46" s="92"/>
    </row>
    <row r="47" spans="2:56" ht="15.75" thickBot="1"/>
    <row r="48" spans="2:56">
      <c r="B48" s="11" t="s">
        <v>3</v>
      </c>
      <c r="C48" s="12" t="s">
        <v>4</v>
      </c>
      <c r="D48" s="13" t="s">
        <v>4</v>
      </c>
      <c r="E48" s="3"/>
      <c r="F48" s="268" t="s">
        <v>5</v>
      </c>
      <c r="G48" s="269"/>
      <c r="H48" s="269"/>
      <c r="I48" s="269"/>
      <c r="J48" s="269"/>
      <c r="K48" s="270"/>
      <c r="L48" s="14"/>
      <c r="M48" s="271" t="s">
        <v>6</v>
      </c>
      <c r="N48" s="272"/>
      <c r="O48" s="14"/>
      <c r="P48" s="15" t="s">
        <v>7</v>
      </c>
      <c r="Q48" s="3"/>
      <c r="R48" s="15" t="s">
        <v>8</v>
      </c>
      <c r="S48" s="268" t="s">
        <v>9</v>
      </c>
      <c r="T48" s="269"/>
      <c r="U48" s="270"/>
      <c r="V48" s="15" t="s">
        <v>10</v>
      </c>
      <c r="W48" s="16" t="s">
        <v>11</v>
      </c>
      <c r="X48" s="3" t="s">
        <v>12</v>
      </c>
      <c r="Y48" s="273" t="s">
        <v>13</v>
      </c>
      <c r="Z48" s="274"/>
      <c r="AA48" s="274"/>
      <c r="AB48" s="274"/>
      <c r="AC48" s="17" t="s">
        <v>11</v>
      </c>
      <c r="AD48" s="18"/>
      <c r="AE48" s="275" t="s">
        <v>14</v>
      </c>
      <c r="AF48" s="276"/>
      <c r="AG48" s="276"/>
      <c r="AH48" s="19" t="s">
        <v>15</v>
      </c>
      <c r="AI48" s="3"/>
      <c r="AJ48" s="20" t="s">
        <v>16</v>
      </c>
      <c r="AK48" s="21"/>
      <c r="AL48" s="22"/>
      <c r="AM48" s="23"/>
      <c r="AN48" s="15" t="s">
        <v>17</v>
      </c>
      <c r="AO48" s="3"/>
      <c r="AP48" s="250" t="s">
        <v>18</v>
      </c>
      <c r="AQ48" s="251"/>
      <c r="AR48" s="252"/>
      <c r="AS48" s="250" t="s">
        <v>19</v>
      </c>
      <c r="AT48" s="251"/>
      <c r="AU48" s="252"/>
      <c r="AV48" s="3"/>
      <c r="AW48" s="24" t="s">
        <v>20</v>
      </c>
      <c r="AX48" s="16" t="s">
        <v>20</v>
      </c>
      <c r="AY48" s="15" t="s">
        <v>21</v>
      </c>
      <c r="AZ48" s="15" t="s">
        <v>21</v>
      </c>
      <c r="BA48" s="3"/>
      <c r="BB48" s="14" t="s">
        <v>20</v>
      </c>
      <c r="BC48" s="14" t="s">
        <v>12</v>
      </c>
      <c r="BD48" s="25" t="s">
        <v>12</v>
      </c>
    </row>
    <row r="49" spans="2:56" ht="15.75" thickBot="1">
      <c r="B49" s="26" t="s">
        <v>12</v>
      </c>
      <c r="C49" s="27" t="s">
        <v>12</v>
      </c>
      <c r="D49" s="28" t="s">
        <v>7</v>
      </c>
      <c r="E49" s="5"/>
      <c r="F49" s="29" t="s">
        <v>22</v>
      </c>
      <c r="G49" s="29" t="s">
        <v>23</v>
      </c>
      <c r="H49" s="29" t="s">
        <v>24</v>
      </c>
      <c r="I49" s="29" t="s">
        <v>25</v>
      </c>
      <c r="J49" s="29" t="s">
        <v>26</v>
      </c>
      <c r="K49" s="29" t="s">
        <v>17</v>
      </c>
      <c r="L49" s="30"/>
      <c r="M49" s="31" t="s">
        <v>7</v>
      </c>
      <c r="N49" s="32" t="s">
        <v>27</v>
      </c>
      <c r="O49" s="33"/>
      <c r="P49" s="27" t="s">
        <v>28</v>
      </c>
      <c r="Q49" s="5"/>
      <c r="R49" s="27" t="s">
        <v>29</v>
      </c>
      <c r="S49" s="34" t="s">
        <v>30</v>
      </c>
      <c r="T49" s="27" t="s">
        <v>31</v>
      </c>
      <c r="U49" s="27" t="s">
        <v>32</v>
      </c>
      <c r="V49" s="27" t="s">
        <v>33</v>
      </c>
      <c r="W49" s="35" t="s">
        <v>34</v>
      </c>
      <c r="X49" s="5" t="s">
        <v>12</v>
      </c>
      <c r="Y49" s="253" t="s">
        <v>35</v>
      </c>
      <c r="Z49" s="254"/>
      <c r="AA49" s="254"/>
      <c r="AB49" s="255"/>
      <c r="AC49" s="36" t="s">
        <v>17</v>
      </c>
      <c r="AD49" s="37"/>
      <c r="AE49" s="256" t="s">
        <v>36</v>
      </c>
      <c r="AF49" s="257"/>
      <c r="AG49" s="257"/>
      <c r="AH49" s="38" t="s">
        <v>37</v>
      </c>
      <c r="AI49" s="5"/>
      <c r="AJ49" s="39" t="s">
        <v>38</v>
      </c>
      <c r="AK49" s="40" t="s">
        <v>39</v>
      </c>
      <c r="AL49" s="39" t="s">
        <v>40</v>
      </c>
      <c r="AM49" s="39" t="s">
        <v>41</v>
      </c>
      <c r="AN49" s="27" t="s">
        <v>42</v>
      </c>
      <c r="AO49" s="10"/>
      <c r="AP49" s="41"/>
      <c r="AQ49" s="42"/>
      <c r="AR49" s="34"/>
      <c r="AS49" s="41" t="s">
        <v>43</v>
      </c>
      <c r="AT49" s="43" t="s">
        <v>149</v>
      </c>
      <c r="AU49" s="34"/>
      <c r="AV49" s="5"/>
      <c r="AW49" s="44" t="s">
        <v>11</v>
      </c>
      <c r="AX49" s="35" t="s">
        <v>11</v>
      </c>
      <c r="AY49" s="27" t="s">
        <v>44</v>
      </c>
      <c r="AZ49" s="27" t="s">
        <v>45</v>
      </c>
      <c r="BA49" s="5"/>
      <c r="BB49" s="30" t="s">
        <v>11</v>
      </c>
      <c r="BC49" s="30" t="s">
        <v>44</v>
      </c>
      <c r="BD49" s="45" t="s">
        <v>45</v>
      </c>
    </row>
    <row r="50" spans="2:56" ht="15" customHeight="1" thickBot="1">
      <c r="B50" s="46"/>
      <c r="C50" s="47"/>
      <c r="D50" s="48" t="s">
        <v>12</v>
      </c>
      <c r="E50" s="7"/>
      <c r="F50" s="49"/>
      <c r="G50" s="49"/>
      <c r="H50" s="49"/>
      <c r="I50" s="49" t="s">
        <v>46</v>
      </c>
      <c r="J50" s="49"/>
      <c r="K50" s="49"/>
      <c r="L50" s="50"/>
      <c r="M50" s="51" t="s">
        <v>47</v>
      </c>
      <c r="N50" s="49" t="s">
        <v>48</v>
      </c>
      <c r="O50" s="50"/>
      <c r="P50" s="47" t="s">
        <v>12</v>
      </c>
      <c r="Q50" s="7"/>
      <c r="R50" s="47"/>
      <c r="S50" s="52"/>
      <c r="T50" s="47"/>
      <c r="U50" s="47"/>
      <c r="V50" s="47" t="s">
        <v>49</v>
      </c>
      <c r="W50" s="53" t="s">
        <v>50</v>
      </c>
      <c r="X50" s="7"/>
      <c r="Y50" s="54" t="s">
        <v>30</v>
      </c>
      <c r="Z50" s="54" t="s">
        <v>31</v>
      </c>
      <c r="AA50" s="55" t="s">
        <v>51</v>
      </c>
      <c r="AB50" s="56" t="s">
        <v>52</v>
      </c>
      <c r="AC50" s="57"/>
      <c r="AD50" s="7"/>
      <c r="AE50" s="58" t="s">
        <v>30</v>
      </c>
      <c r="AF50" s="59" t="s">
        <v>31</v>
      </c>
      <c r="AG50" s="60" t="s">
        <v>52</v>
      </c>
      <c r="AH50" s="61" t="s">
        <v>52</v>
      </c>
      <c r="AI50" s="62"/>
      <c r="AJ50" s="47" t="s">
        <v>53</v>
      </c>
      <c r="AK50" s="63" t="s">
        <v>53</v>
      </c>
      <c r="AL50" s="47" t="s">
        <v>53</v>
      </c>
      <c r="AM50" s="47" t="s">
        <v>53</v>
      </c>
      <c r="AN50" s="47" t="s">
        <v>53</v>
      </c>
      <c r="AO50" s="7"/>
      <c r="AP50" s="64" t="s">
        <v>54</v>
      </c>
      <c r="AQ50" s="65" t="s">
        <v>55</v>
      </c>
      <c r="AR50" s="66" t="s">
        <v>56</v>
      </c>
      <c r="AS50" s="67" t="s">
        <v>57</v>
      </c>
      <c r="AT50" s="65" t="s">
        <v>58</v>
      </c>
      <c r="AU50" s="66" t="s">
        <v>59</v>
      </c>
      <c r="AV50" s="7"/>
      <c r="AW50" s="68" t="s">
        <v>21</v>
      </c>
      <c r="AX50" s="53" t="s">
        <v>21</v>
      </c>
      <c r="AY50" s="47"/>
      <c r="AZ50" s="47"/>
      <c r="BA50" s="7"/>
      <c r="BB50" s="69">
        <v>1</v>
      </c>
      <c r="BC50" s="70">
        <v>0</v>
      </c>
      <c r="BD50" s="71" t="s">
        <v>60</v>
      </c>
    </row>
    <row r="51" spans="2:56" ht="16.5" thickBot="1">
      <c r="B51" s="72">
        <v>41709</v>
      </c>
      <c r="C51" s="73">
        <v>3</v>
      </c>
      <c r="D51" s="14">
        <v>8.5</v>
      </c>
      <c r="E51" s="74"/>
      <c r="F51" s="75">
        <v>0</v>
      </c>
      <c r="G51" s="14">
        <v>0</v>
      </c>
      <c r="H51" s="14">
        <v>0</v>
      </c>
      <c r="I51" s="14">
        <v>0</v>
      </c>
      <c r="J51" s="14">
        <v>0</v>
      </c>
      <c r="K51" s="14">
        <f>SUM(F51:J51)</f>
        <v>0</v>
      </c>
      <c r="L51" s="74"/>
      <c r="M51" s="75">
        <v>0</v>
      </c>
      <c r="N51" s="14">
        <v>0</v>
      </c>
      <c r="O51" s="74"/>
      <c r="P51" s="76">
        <f>D51-(M51+N51)</f>
        <v>8.5</v>
      </c>
      <c r="Q51" s="74"/>
      <c r="R51" s="184" t="s">
        <v>139</v>
      </c>
      <c r="S51" s="78">
        <v>6.8000000000000005E-2</v>
      </c>
      <c r="T51" s="78">
        <v>6.8000000000000005E-2</v>
      </c>
      <c r="U51" s="79">
        <f>S51+T51</f>
        <v>0.13600000000000001</v>
      </c>
      <c r="V51" s="80">
        <v>105</v>
      </c>
      <c r="W51" s="15">
        <f>V51*P52</f>
        <v>892.5</v>
      </c>
      <c r="X51" s="74"/>
      <c r="Y51" s="81">
        <v>1032</v>
      </c>
      <c r="Z51" s="82">
        <v>1032</v>
      </c>
      <c r="AA51" s="82">
        <v>0</v>
      </c>
      <c r="AB51" s="82">
        <v>0</v>
      </c>
      <c r="AC51" s="83">
        <v>1032</v>
      </c>
      <c r="AD51" s="84"/>
      <c r="AE51" s="81">
        <v>0</v>
      </c>
      <c r="AF51" s="82">
        <v>0</v>
      </c>
      <c r="AG51" s="82">
        <v>0</v>
      </c>
      <c r="AH51" s="82">
        <v>0</v>
      </c>
      <c r="AI51" s="5"/>
      <c r="AJ51" s="11">
        <f>AC51*U51</f>
        <v>140.352</v>
      </c>
      <c r="AK51" s="85">
        <v>0</v>
      </c>
      <c r="AL51" s="14">
        <v>0</v>
      </c>
      <c r="AM51" s="14">
        <v>0</v>
      </c>
      <c r="AN51" s="15">
        <v>0</v>
      </c>
      <c r="AO51" s="86" t="e">
        <f>#REF!</f>
        <v>#REF!</v>
      </c>
      <c r="AP51" s="87">
        <v>0</v>
      </c>
      <c r="AQ51" s="87">
        <v>10</v>
      </c>
      <c r="AR51" s="88">
        <f>100- ((AP51+AQ51)/(AC51*2))*100</f>
        <v>99.515503875968989</v>
      </c>
      <c r="AS51" s="89">
        <v>1480</v>
      </c>
      <c r="AT51" s="90">
        <f>AJ51+AK51+AL51+AM51</f>
        <v>140.352</v>
      </c>
      <c r="AU51" s="90">
        <f>AS51-AT51</f>
        <v>1339.6479999999999</v>
      </c>
      <c r="AV51" s="5"/>
      <c r="AW51" s="11">
        <f>(AC51/W51)*100</f>
        <v>115.63025210084035</v>
      </c>
      <c r="AX51" s="14" t="s">
        <v>63</v>
      </c>
      <c r="AY51" s="15">
        <v>0</v>
      </c>
      <c r="AZ51" s="14">
        <v>0</v>
      </c>
      <c r="BA51" s="74"/>
      <c r="BB51" s="75" t="s">
        <v>64</v>
      </c>
      <c r="BC51" s="14" t="s">
        <v>64</v>
      </c>
      <c r="BD51" s="14" t="s">
        <v>64</v>
      </c>
    </row>
    <row r="52" spans="2:56" ht="15.75">
      <c r="B52" s="91" t="s">
        <v>143</v>
      </c>
      <c r="C52" s="92" t="s">
        <v>12</v>
      </c>
      <c r="D52" s="92"/>
      <c r="E52" s="74"/>
      <c r="F52" s="77"/>
      <c r="G52" s="92"/>
      <c r="H52" s="92"/>
      <c r="I52" s="92"/>
      <c r="J52" s="92"/>
      <c r="K52" s="92"/>
      <c r="L52" s="74"/>
      <c r="M52" s="77"/>
      <c r="N52" s="92"/>
      <c r="O52" s="74"/>
      <c r="P52" s="93">
        <f>D51-M51-N51-K51</f>
        <v>8.5</v>
      </c>
      <c r="Q52" s="74"/>
      <c r="R52" s="77"/>
      <c r="S52" s="78"/>
      <c r="T52" s="78"/>
      <c r="U52" s="79"/>
      <c r="V52" s="80"/>
      <c r="W52" s="15">
        <f>V51*P52</f>
        <v>892.5</v>
      </c>
      <c r="X52" s="95"/>
      <c r="Y52" s="96"/>
      <c r="Z52" s="97"/>
      <c r="AA52" s="97"/>
      <c r="AB52" s="97"/>
      <c r="AC52" s="98"/>
      <c r="AD52" s="99"/>
      <c r="AE52" s="96"/>
      <c r="AF52" s="97"/>
      <c r="AG52" s="97"/>
      <c r="AH52" s="97"/>
      <c r="AI52" s="10"/>
      <c r="AJ52" s="100"/>
      <c r="AK52" s="101"/>
      <c r="AL52" s="102"/>
      <c r="AM52" s="102"/>
      <c r="AN52" s="102"/>
      <c r="AO52" s="95"/>
      <c r="AP52" s="103"/>
      <c r="AQ52" s="103"/>
      <c r="AR52" s="104"/>
      <c r="AS52" s="105"/>
      <c r="AT52" s="101"/>
      <c r="AU52" s="101"/>
      <c r="AV52" s="10"/>
      <c r="AW52" s="106">
        <f>((AC51+AC52)/W52)*100</f>
        <v>115.63025210084035</v>
      </c>
      <c r="AX52" s="102"/>
      <c r="AY52" s="102"/>
      <c r="AZ52" s="102"/>
      <c r="BA52" s="95"/>
      <c r="BB52" s="77"/>
      <c r="BC52" s="92"/>
      <c r="BD52" s="92"/>
    </row>
    <row r="53" spans="2:56" ht="15.75" thickBot="1"/>
    <row r="54" spans="2:56" ht="16.5" thickBot="1">
      <c r="B54" s="72">
        <v>41711</v>
      </c>
      <c r="C54" s="73">
        <v>1</v>
      </c>
      <c r="D54" s="14">
        <v>8</v>
      </c>
      <c r="E54" s="74"/>
      <c r="F54" s="75">
        <v>0</v>
      </c>
      <c r="G54" s="14">
        <v>0</v>
      </c>
      <c r="H54" s="14">
        <v>0</v>
      </c>
      <c r="I54" s="14">
        <v>0</v>
      </c>
      <c r="J54" s="14">
        <v>0</v>
      </c>
      <c r="K54" s="14">
        <f>SUM(F54:J54)</f>
        <v>0</v>
      </c>
      <c r="L54" s="74"/>
      <c r="M54" s="75">
        <v>0</v>
      </c>
      <c r="N54" s="14">
        <v>0</v>
      </c>
      <c r="O54" s="74"/>
      <c r="P54" s="76">
        <f>D54-(M54+N54)</f>
        <v>8</v>
      </c>
      <c r="Q54" s="74"/>
      <c r="R54" s="77" t="s">
        <v>137</v>
      </c>
      <c r="S54" s="78">
        <v>7.4999999999999997E-2</v>
      </c>
      <c r="T54" s="78">
        <v>7.4999999999999997E-2</v>
      </c>
      <c r="U54" s="79">
        <f>S54+T54</f>
        <v>0.15</v>
      </c>
      <c r="V54" s="80">
        <v>105</v>
      </c>
      <c r="W54" s="15">
        <f>V54*P55</f>
        <v>840</v>
      </c>
      <c r="X54" s="74"/>
      <c r="Y54" s="81">
        <v>825</v>
      </c>
      <c r="Z54" s="82">
        <v>825</v>
      </c>
      <c r="AA54" s="82">
        <v>0</v>
      </c>
      <c r="AB54" s="82">
        <v>0</v>
      </c>
      <c r="AC54" s="83">
        <v>825</v>
      </c>
      <c r="AD54" s="84"/>
      <c r="AE54" s="81">
        <v>1</v>
      </c>
      <c r="AF54" s="82">
        <v>1</v>
      </c>
      <c r="AG54" s="82">
        <v>0</v>
      </c>
      <c r="AH54" s="82">
        <v>1</v>
      </c>
      <c r="AI54" s="5"/>
      <c r="AJ54" s="11">
        <f>AC54*U54</f>
        <v>123.75</v>
      </c>
      <c r="AK54" s="85">
        <v>0.13</v>
      </c>
      <c r="AL54" s="14">
        <v>0</v>
      </c>
      <c r="AM54" s="14">
        <v>0</v>
      </c>
      <c r="AN54" s="15">
        <v>0</v>
      </c>
      <c r="AO54" s="86" t="e">
        <f>#REF!</f>
        <v>#REF!</v>
      </c>
      <c r="AP54" s="87">
        <v>0</v>
      </c>
      <c r="AQ54" s="87">
        <v>10</v>
      </c>
      <c r="AR54" s="88">
        <f>100- ((AP54+AQ54)/(AC54*2))*100</f>
        <v>99.393939393939391</v>
      </c>
      <c r="AS54" s="89">
        <f>AU51</f>
        <v>1339.6479999999999</v>
      </c>
      <c r="AT54" s="90">
        <f>AJ54+AK54+AL54+AM54</f>
        <v>123.88</v>
      </c>
      <c r="AU54" s="90">
        <f>AS54-AT54</f>
        <v>1215.768</v>
      </c>
      <c r="AV54" s="5"/>
      <c r="AW54" s="11">
        <f>(AC54/W54)*100</f>
        <v>98.214285714285708</v>
      </c>
      <c r="AX54" s="14" t="s">
        <v>63</v>
      </c>
      <c r="AY54" s="15">
        <v>0</v>
      </c>
      <c r="AZ54" s="14">
        <v>0</v>
      </c>
      <c r="BA54" s="74"/>
      <c r="BB54" s="75" t="s">
        <v>64</v>
      </c>
      <c r="BC54" s="14" t="s">
        <v>64</v>
      </c>
      <c r="BD54" s="14" t="s">
        <v>64</v>
      </c>
    </row>
    <row r="55" spans="2:56" ht="15.75">
      <c r="B55" s="91" t="s">
        <v>138</v>
      </c>
      <c r="C55" s="92"/>
      <c r="D55" s="92"/>
      <c r="E55" s="74"/>
      <c r="F55" s="77"/>
      <c r="G55" s="92"/>
      <c r="H55" s="92"/>
      <c r="I55" s="92"/>
      <c r="J55" s="92"/>
      <c r="K55" s="92"/>
      <c r="L55" s="74"/>
      <c r="M55" s="77"/>
      <c r="N55" s="92"/>
      <c r="O55" s="74"/>
      <c r="P55" s="93">
        <f>D54-M54-N54-K54</f>
        <v>8</v>
      </c>
      <c r="Q55" s="74"/>
      <c r="R55" s="77"/>
      <c r="S55" s="78"/>
      <c r="T55" s="78"/>
      <c r="U55" s="79"/>
      <c r="V55" s="80"/>
      <c r="W55" s="15">
        <f>V54*P55</f>
        <v>840</v>
      </c>
      <c r="X55" s="95"/>
      <c r="Y55" s="96"/>
      <c r="Z55" s="97"/>
      <c r="AA55" s="97"/>
      <c r="AB55" s="97"/>
      <c r="AC55" s="98"/>
      <c r="AD55" s="99"/>
      <c r="AE55" s="96"/>
      <c r="AF55" s="97"/>
      <c r="AG55" s="97"/>
      <c r="AH55" s="97"/>
      <c r="AI55" s="10"/>
      <c r="AJ55" s="100"/>
      <c r="AK55" s="101"/>
      <c r="AL55" s="102"/>
      <c r="AM55" s="102"/>
      <c r="AN55" s="102"/>
      <c r="AO55" s="95"/>
      <c r="AP55" s="103"/>
      <c r="AQ55" s="103"/>
      <c r="AR55" s="104"/>
      <c r="AS55" s="105"/>
      <c r="AT55" s="101"/>
      <c r="AU55" s="101"/>
      <c r="AV55" s="10"/>
      <c r="AW55" s="106">
        <f>((AC54+AC55)/W55)*100</f>
        <v>98.214285714285708</v>
      </c>
      <c r="AX55" s="102"/>
      <c r="AY55" s="102"/>
      <c r="AZ55" s="102"/>
      <c r="BA55" s="95"/>
      <c r="BB55" s="77"/>
      <c r="BC55" s="92"/>
      <c r="BD55" s="92"/>
    </row>
    <row r="56" spans="2:56" ht="15.75" thickBot="1"/>
    <row r="57" spans="2:56" ht="16.5" thickBot="1">
      <c r="B57" s="72">
        <v>41711</v>
      </c>
      <c r="C57" s="73">
        <v>2</v>
      </c>
      <c r="D57" s="14">
        <v>7.5</v>
      </c>
      <c r="E57" s="74"/>
      <c r="F57" s="75">
        <v>0.45</v>
      </c>
      <c r="G57" s="14">
        <v>0</v>
      </c>
      <c r="H57" s="14">
        <v>0</v>
      </c>
      <c r="I57" s="14">
        <v>0</v>
      </c>
      <c r="J57" s="14">
        <v>0</v>
      </c>
      <c r="K57" s="14">
        <f>SUM(F57:J57)</f>
        <v>0.45</v>
      </c>
      <c r="L57" s="74"/>
      <c r="M57" s="75">
        <v>0</v>
      </c>
      <c r="N57" s="14">
        <v>0</v>
      </c>
      <c r="O57" s="74"/>
      <c r="P57" s="76">
        <f>D57-(M57+N57)</f>
        <v>7.5</v>
      </c>
      <c r="Q57" s="74"/>
      <c r="R57" s="77" t="s">
        <v>137</v>
      </c>
      <c r="S57" s="78">
        <v>7.4999999999999997E-2</v>
      </c>
      <c r="T57" s="78">
        <v>7.4999999999999997E-2</v>
      </c>
      <c r="U57" s="79">
        <f>S57+T57</f>
        <v>0.15</v>
      </c>
      <c r="V57" s="80">
        <v>105</v>
      </c>
      <c r="W57" s="15">
        <f>V57*P58</f>
        <v>740.25</v>
      </c>
      <c r="X57" s="74"/>
      <c r="Y57" s="81">
        <v>530</v>
      </c>
      <c r="Z57" s="82">
        <v>530</v>
      </c>
      <c r="AA57" s="82">
        <v>0</v>
      </c>
      <c r="AB57" s="82">
        <v>0</v>
      </c>
      <c r="AC57" s="83">
        <v>530</v>
      </c>
      <c r="AD57" s="84"/>
      <c r="AE57" s="81">
        <v>0</v>
      </c>
      <c r="AF57" s="82">
        <v>0</v>
      </c>
      <c r="AG57" s="82">
        <v>0</v>
      </c>
      <c r="AH57" s="82">
        <v>0</v>
      </c>
      <c r="AI57" s="5"/>
      <c r="AJ57" s="11">
        <f>AC57*U57</f>
        <v>79.5</v>
      </c>
      <c r="AK57" s="85">
        <v>0</v>
      </c>
      <c r="AL57" s="14">
        <v>0</v>
      </c>
      <c r="AM57" s="14">
        <v>0</v>
      </c>
      <c r="AN57" s="15">
        <v>0</v>
      </c>
      <c r="AO57" s="86" t="e">
        <f>#REF!</f>
        <v>#REF!</v>
      </c>
      <c r="AP57" s="87">
        <v>0</v>
      </c>
      <c r="AQ57" s="87">
        <v>10</v>
      </c>
      <c r="AR57" s="88">
        <f>100- ((AP57+AQ57)/(AC57*2))*100</f>
        <v>99.056603773584911</v>
      </c>
      <c r="AS57" s="89">
        <f>AU54</f>
        <v>1215.768</v>
      </c>
      <c r="AT57" s="90">
        <f>AJ57+AK57+AL57+AM57</f>
        <v>79.5</v>
      </c>
      <c r="AU57" s="90">
        <f>AS57-AT57</f>
        <v>1136.268</v>
      </c>
      <c r="AV57" s="5"/>
      <c r="AW57" s="11">
        <f>(AC57/W57)*100</f>
        <v>71.597433299560961</v>
      </c>
      <c r="AX57" s="14" t="s">
        <v>63</v>
      </c>
      <c r="AY57" s="15">
        <v>0</v>
      </c>
      <c r="AZ57" s="14">
        <v>0</v>
      </c>
      <c r="BA57" s="74"/>
      <c r="BB57" s="75" t="s">
        <v>64</v>
      </c>
      <c r="BC57" s="14" t="s">
        <v>64</v>
      </c>
      <c r="BD57" s="14" t="s">
        <v>64</v>
      </c>
    </row>
    <row r="58" spans="2:56" ht="15.75">
      <c r="B58" s="91" t="s">
        <v>144</v>
      </c>
      <c r="C58" s="92" t="s">
        <v>12</v>
      </c>
      <c r="D58" s="92"/>
      <c r="E58" s="74"/>
      <c r="F58" s="77"/>
      <c r="G58" s="92"/>
      <c r="H58" s="92"/>
      <c r="I58" s="92"/>
      <c r="J58" s="92"/>
      <c r="K58" s="92"/>
      <c r="L58" s="74"/>
      <c r="M58" s="77"/>
      <c r="N58" s="92"/>
      <c r="O58" s="74"/>
      <c r="P58" s="93">
        <f>D57-M57-N57-K57</f>
        <v>7.05</v>
      </c>
      <c r="Q58" s="74"/>
      <c r="R58" s="77"/>
      <c r="S58" s="78"/>
      <c r="T58" s="78"/>
      <c r="U58" s="79"/>
      <c r="V58" s="80"/>
      <c r="W58" s="15">
        <f>V57*P58</f>
        <v>740.25</v>
      </c>
      <c r="X58" s="95"/>
      <c r="Y58" s="96"/>
      <c r="Z58" s="97"/>
      <c r="AA58" s="97"/>
      <c r="AB58" s="97"/>
      <c r="AC58" s="98"/>
      <c r="AD58" s="99"/>
      <c r="AE58" s="96"/>
      <c r="AF58" s="97"/>
      <c r="AG58" s="97"/>
      <c r="AH58" s="97"/>
      <c r="AI58" s="10"/>
      <c r="AJ58" s="100"/>
      <c r="AK58" s="101"/>
      <c r="AL58" s="102"/>
      <c r="AM58" s="102"/>
      <c r="AN58" s="102"/>
      <c r="AO58" s="95"/>
      <c r="AP58" s="103"/>
      <c r="AQ58" s="103"/>
      <c r="AR58" s="104"/>
      <c r="AS58" s="105"/>
      <c r="AT58" s="101"/>
      <c r="AU58" s="101"/>
      <c r="AV58" s="10"/>
      <c r="AW58" s="106">
        <f>((AC57+AC58)/W58)*100</f>
        <v>71.597433299560961</v>
      </c>
      <c r="AX58" s="102"/>
      <c r="AY58" s="102"/>
      <c r="AZ58" s="102"/>
      <c r="BA58" s="95"/>
      <c r="BB58" s="77"/>
      <c r="BC58" s="92"/>
      <c r="BD58" s="92"/>
    </row>
    <row r="59" spans="2:56" ht="15.75" thickBot="1"/>
    <row r="60" spans="2:56" ht="16.5" thickBot="1">
      <c r="B60" s="72">
        <v>41711</v>
      </c>
      <c r="C60" s="73">
        <v>3</v>
      </c>
      <c r="D60" s="14">
        <v>8.5</v>
      </c>
      <c r="E60" s="74"/>
      <c r="F60" s="75">
        <v>0</v>
      </c>
      <c r="G60" s="14">
        <v>0</v>
      </c>
      <c r="H60" s="14">
        <v>0</v>
      </c>
      <c r="I60" s="14">
        <v>0</v>
      </c>
      <c r="J60" s="14">
        <v>0</v>
      </c>
      <c r="K60" s="14">
        <f>SUM(F60:J60)</f>
        <v>0</v>
      </c>
      <c r="L60" s="74"/>
      <c r="M60" s="75">
        <v>0</v>
      </c>
      <c r="N60" s="14">
        <v>0</v>
      </c>
      <c r="O60" s="74"/>
      <c r="P60" s="76">
        <f>D60-(M60+N60)</f>
        <v>8.5</v>
      </c>
      <c r="Q60" s="74"/>
      <c r="R60" s="77" t="s">
        <v>137</v>
      </c>
      <c r="S60" s="78">
        <v>7.4999999999999997E-2</v>
      </c>
      <c r="T60" s="78">
        <v>7.4999999999999997E-2</v>
      </c>
      <c r="U60" s="79">
        <f>S60+T60</f>
        <v>0.15</v>
      </c>
      <c r="V60" s="80">
        <v>105</v>
      </c>
      <c r="W60" s="15">
        <f>V60*P61</f>
        <v>892.5</v>
      </c>
      <c r="X60" s="74"/>
      <c r="Y60" s="81">
        <v>991</v>
      </c>
      <c r="Z60" s="82">
        <v>991</v>
      </c>
      <c r="AA60" s="82">
        <v>0</v>
      </c>
      <c r="AB60" s="82">
        <v>0</v>
      </c>
      <c r="AC60" s="83">
        <v>991</v>
      </c>
      <c r="AD60" s="84"/>
      <c r="AE60" s="81">
        <v>0</v>
      </c>
      <c r="AF60" s="82">
        <v>0</v>
      </c>
      <c r="AG60" s="82">
        <v>0</v>
      </c>
      <c r="AH60" s="82">
        <v>0</v>
      </c>
      <c r="AI60" s="5"/>
      <c r="AJ60" s="11">
        <f>AC60*U60</f>
        <v>148.65</v>
      </c>
      <c r="AK60" s="85">
        <v>0</v>
      </c>
      <c r="AL60" s="14">
        <v>0</v>
      </c>
      <c r="AM60" s="14">
        <v>0</v>
      </c>
      <c r="AN60" s="15">
        <v>0</v>
      </c>
      <c r="AO60" s="86" t="e">
        <f>#REF!</f>
        <v>#REF!</v>
      </c>
      <c r="AP60" s="87">
        <v>0</v>
      </c>
      <c r="AQ60" s="87">
        <v>10</v>
      </c>
      <c r="AR60" s="88">
        <f>100- ((AP60+AQ60)/(AC60*2))*100</f>
        <v>99.495459132189708</v>
      </c>
      <c r="AS60" s="89">
        <f>AU57</f>
        <v>1136.268</v>
      </c>
      <c r="AT60" s="90">
        <f>AJ60+AK60+AL60+AM60</f>
        <v>148.65</v>
      </c>
      <c r="AU60" s="90">
        <f>AS60-AT60</f>
        <v>987.61800000000005</v>
      </c>
      <c r="AV60" s="5"/>
      <c r="AW60" s="11">
        <f>(AC60/W60)*100</f>
        <v>111.03641456582633</v>
      </c>
      <c r="AX60" s="14" t="s">
        <v>63</v>
      </c>
      <c r="AY60" s="15">
        <v>0</v>
      </c>
      <c r="AZ60" s="14">
        <v>0</v>
      </c>
      <c r="BA60" s="74"/>
      <c r="BB60" s="75" t="s">
        <v>64</v>
      </c>
      <c r="BC60" s="14" t="s">
        <v>64</v>
      </c>
      <c r="BD60" s="14" t="s">
        <v>64</v>
      </c>
    </row>
    <row r="61" spans="2:56" ht="15.75">
      <c r="B61" s="91" t="s">
        <v>143</v>
      </c>
      <c r="C61" s="92" t="s">
        <v>12</v>
      </c>
      <c r="D61" s="92"/>
      <c r="E61" s="74"/>
      <c r="F61" s="77"/>
      <c r="G61" s="92"/>
      <c r="H61" s="92"/>
      <c r="I61" s="92"/>
      <c r="J61" s="92"/>
      <c r="K61" s="92"/>
      <c r="L61" s="74"/>
      <c r="M61" s="77"/>
      <c r="N61" s="92"/>
      <c r="O61" s="74"/>
      <c r="P61" s="93">
        <f>D60-M60-N60-K60</f>
        <v>8.5</v>
      </c>
      <c r="Q61" s="74"/>
      <c r="R61" s="77"/>
      <c r="S61" s="78"/>
      <c r="T61" s="78"/>
      <c r="U61" s="79"/>
      <c r="V61" s="80"/>
      <c r="W61" s="15">
        <f>V60*P61</f>
        <v>892.5</v>
      </c>
      <c r="X61" s="95"/>
      <c r="Y61" s="96"/>
      <c r="Z61" s="97"/>
      <c r="AA61" s="97"/>
      <c r="AB61" s="97"/>
      <c r="AC61" s="98"/>
      <c r="AD61" s="99"/>
      <c r="AE61" s="96"/>
      <c r="AF61" s="97"/>
      <c r="AG61" s="97"/>
      <c r="AH61" s="97"/>
      <c r="AI61" s="10"/>
      <c r="AJ61" s="100"/>
      <c r="AK61" s="101"/>
      <c r="AL61" s="102"/>
      <c r="AM61" s="102"/>
      <c r="AN61" s="102"/>
      <c r="AO61" s="95"/>
      <c r="AP61" s="103"/>
      <c r="AQ61" s="103"/>
      <c r="AR61" s="104"/>
      <c r="AS61" s="105"/>
      <c r="AT61" s="101"/>
      <c r="AU61" s="101"/>
      <c r="AV61" s="10"/>
      <c r="AW61" s="106">
        <f>((AC60+AC61)/W61)*100</f>
        <v>111.03641456582633</v>
      </c>
      <c r="AX61" s="102"/>
      <c r="AY61" s="102"/>
      <c r="AZ61" s="102"/>
      <c r="BA61" s="95"/>
      <c r="BB61" s="77"/>
      <c r="BC61" s="92"/>
      <c r="BD61" s="92"/>
    </row>
    <row r="62" spans="2:56" ht="15.75" thickBot="1"/>
    <row r="63" spans="2:56" ht="16.5" thickBot="1">
      <c r="B63" s="72">
        <v>41712</v>
      </c>
      <c r="C63" s="73">
        <v>1</v>
      </c>
      <c r="D63" s="14">
        <v>8</v>
      </c>
      <c r="E63" s="74"/>
      <c r="F63" s="75">
        <v>0</v>
      </c>
      <c r="G63" s="14">
        <v>0</v>
      </c>
      <c r="H63" s="14">
        <v>0</v>
      </c>
      <c r="I63" s="14">
        <v>0</v>
      </c>
      <c r="J63" s="14">
        <v>0</v>
      </c>
      <c r="K63" s="14">
        <f>SUM(F63:J63)</f>
        <v>0</v>
      </c>
      <c r="L63" s="74"/>
      <c r="M63" s="75">
        <v>0</v>
      </c>
      <c r="N63" s="14">
        <v>0</v>
      </c>
      <c r="O63" s="74"/>
      <c r="P63" s="76">
        <f>D63-(M63+N63)</f>
        <v>8</v>
      </c>
      <c r="Q63" s="74"/>
      <c r="R63" s="77" t="s">
        <v>137</v>
      </c>
      <c r="S63" s="78">
        <v>7.4999999999999997E-2</v>
      </c>
      <c r="T63" s="78">
        <v>7.4999999999999997E-2</v>
      </c>
      <c r="U63" s="79">
        <f>S63+T63</f>
        <v>0.15</v>
      </c>
      <c r="V63" s="80">
        <v>105</v>
      </c>
      <c r="W63" s="15">
        <f>V63*P64</f>
        <v>840</v>
      </c>
      <c r="X63" s="74"/>
      <c r="Y63" s="81">
        <v>875</v>
      </c>
      <c r="Z63" s="82">
        <v>875</v>
      </c>
      <c r="AA63" s="82">
        <v>0</v>
      </c>
      <c r="AB63" s="82">
        <v>0</v>
      </c>
      <c r="AC63" s="83">
        <v>875</v>
      </c>
      <c r="AD63" s="84"/>
      <c r="AE63" s="81">
        <v>0</v>
      </c>
      <c r="AF63" s="82">
        <v>0</v>
      </c>
      <c r="AG63" s="82">
        <v>0</v>
      </c>
      <c r="AH63" s="82">
        <v>0</v>
      </c>
      <c r="AI63" s="5"/>
      <c r="AJ63" s="11">
        <f>AC63*U63</f>
        <v>131.25</v>
      </c>
      <c r="AK63" s="85">
        <v>0</v>
      </c>
      <c r="AL63" s="14">
        <v>0</v>
      </c>
      <c r="AM63" s="14">
        <v>0</v>
      </c>
      <c r="AN63" s="15">
        <v>0</v>
      </c>
      <c r="AO63" s="86" t="e">
        <f>#REF!</f>
        <v>#REF!</v>
      </c>
      <c r="AP63" s="87">
        <v>0</v>
      </c>
      <c r="AQ63" s="87">
        <v>10</v>
      </c>
      <c r="AR63" s="88">
        <f>100- ((AP63+AQ63)/(AC63*2))*100</f>
        <v>99.428571428571431</v>
      </c>
      <c r="AS63" s="89">
        <f>AU60</f>
        <v>987.61800000000005</v>
      </c>
      <c r="AT63" s="90">
        <f>AJ63+AK63+AL63+AM63</f>
        <v>131.25</v>
      </c>
      <c r="AU63" s="90">
        <f>AS63-AT63</f>
        <v>856.36800000000005</v>
      </c>
      <c r="AV63" s="5"/>
      <c r="AW63" s="11">
        <f>(AC63/W63)*100</f>
        <v>104.16666666666667</v>
      </c>
      <c r="AX63" s="14" t="s">
        <v>63</v>
      </c>
      <c r="AY63" s="15">
        <v>0</v>
      </c>
      <c r="AZ63" s="14">
        <v>0</v>
      </c>
      <c r="BA63" s="74"/>
      <c r="BB63" s="75" t="s">
        <v>64</v>
      </c>
      <c r="BC63" s="14" t="s">
        <v>64</v>
      </c>
      <c r="BD63" s="14" t="s">
        <v>64</v>
      </c>
    </row>
    <row r="64" spans="2:56" ht="15.75">
      <c r="B64" s="91" t="s">
        <v>138</v>
      </c>
      <c r="C64" s="92"/>
      <c r="D64" s="92"/>
      <c r="E64" s="74"/>
      <c r="F64" s="77"/>
      <c r="G64" s="92"/>
      <c r="H64" s="92"/>
      <c r="I64" s="92"/>
      <c r="J64" s="92"/>
      <c r="K64" s="92"/>
      <c r="L64" s="74"/>
      <c r="M64" s="77"/>
      <c r="N64" s="92"/>
      <c r="O64" s="74"/>
      <c r="P64" s="93">
        <f>D63-M63-N63-K63</f>
        <v>8</v>
      </c>
      <c r="Q64" s="74"/>
      <c r="R64" s="77"/>
      <c r="S64" s="78"/>
      <c r="T64" s="78"/>
      <c r="U64" s="79"/>
      <c r="V64" s="80"/>
      <c r="W64" s="15">
        <f>V63*P64</f>
        <v>840</v>
      </c>
      <c r="X64" s="95"/>
      <c r="Y64" s="96"/>
      <c r="Z64" s="97"/>
      <c r="AA64" s="97"/>
      <c r="AB64" s="97"/>
      <c r="AC64" s="98"/>
      <c r="AD64" s="99"/>
      <c r="AE64" s="96"/>
      <c r="AF64" s="97"/>
      <c r="AG64" s="97"/>
      <c r="AH64" s="97"/>
      <c r="AI64" s="10"/>
      <c r="AJ64" s="100"/>
      <c r="AK64" s="101"/>
      <c r="AL64" s="102"/>
      <c r="AM64" s="102"/>
      <c r="AN64" s="102"/>
      <c r="AO64" s="95"/>
      <c r="AP64" s="103"/>
      <c r="AQ64" s="103"/>
      <c r="AR64" s="104"/>
      <c r="AS64" s="105"/>
      <c r="AT64" s="101"/>
      <c r="AU64" s="101"/>
      <c r="AV64" s="10"/>
      <c r="AW64" s="106">
        <f>((AC63+AC64)/W64)*100</f>
        <v>104.16666666666667</v>
      </c>
      <c r="AX64" s="102"/>
      <c r="AY64" s="102"/>
      <c r="AZ64" s="102"/>
      <c r="BA64" s="95"/>
      <c r="BB64" s="77"/>
      <c r="BC64" s="92"/>
      <c r="BD64" s="92"/>
    </row>
    <row r="65" spans="2:56" ht="15.75" thickBot="1"/>
    <row r="66" spans="2:56" ht="16.5" thickBot="1">
      <c r="B66" s="72">
        <v>41712</v>
      </c>
      <c r="C66" s="73">
        <v>2</v>
      </c>
      <c r="D66" s="14">
        <v>7.5</v>
      </c>
      <c r="E66" s="74"/>
      <c r="F66" s="75">
        <v>0</v>
      </c>
      <c r="G66" s="14">
        <v>0</v>
      </c>
      <c r="H66" s="14">
        <v>0</v>
      </c>
      <c r="I66" s="14">
        <v>0</v>
      </c>
      <c r="J66" s="14">
        <v>0</v>
      </c>
      <c r="K66" s="14">
        <f>SUM(F66:J66)</f>
        <v>0</v>
      </c>
      <c r="L66" s="74"/>
      <c r="M66" s="75">
        <v>0</v>
      </c>
      <c r="N66" s="14">
        <v>0</v>
      </c>
      <c r="O66" s="74"/>
      <c r="P66" s="76">
        <f>D66-(M66+N66)</f>
        <v>7.5</v>
      </c>
      <c r="Q66" s="74"/>
      <c r="R66" s="77" t="s">
        <v>137</v>
      </c>
      <c r="S66" s="78">
        <v>7.4999999999999997E-2</v>
      </c>
      <c r="T66" s="78">
        <v>7.4999999999999997E-2</v>
      </c>
      <c r="U66" s="79">
        <f>S66+T66</f>
        <v>0.15</v>
      </c>
      <c r="V66" s="80">
        <v>105</v>
      </c>
      <c r="W66" s="15">
        <f>V66*P67</f>
        <v>787.5</v>
      </c>
      <c r="X66" s="74"/>
      <c r="Y66" s="81">
        <v>625</v>
      </c>
      <c r="Z66" s="82">
        <v>625</v>
      </c>
      <c r="AA66" s="82">
        <v>0</v>
      </c>
      <c r="AB66" s="82">
        <v>0</v>
      </c>
      <c r="AC66" s="83">
        <v>625</v>
      </c>
      <c r="AD66" s="84"/>
      <c r="AE66" s="81">
        <v>0</v>
      </c>
      <c r="AF66" s="82">
        <v>0</v>
      </c>
      <c r="AG66" s="82">
        <v>0</v>
      </c>
      <c r="AH66" s="82">
        <v>0</v>
      </c>
      <c r="AI66" s="5"/>
      <c r="AJ66" s="11">
        <f>AC66*U66</f>
        <v>93.75</v>
      </c>
      <c r="AK66" s="85">
        <v>0</v>
      </c>
      <c r="AL66" s="14">
        <v>0</v>
      </c>
      <c r="AM66" s="14">
        <v>0</v>
      </c>
      <c r="AN66" s="15">
        <v>0</v>
      </c>
      <c r="AO66" s="86" t="e">
        <f>#REF!</f>
        <v>#REF!</v>
      </c>
      <c r="AP66" s="87">
        <v>0</v>
      </c>
      <c r="AQ66" s="87">
        <v>10</v>
      </c>
      <c r="AR66" s="88">
        <f>100- ((AP66+AQ66)/(AC66*2))*100</f>
        <v>99.2</v>
      </c>
      <c r="AS66" s="89">
        <f>AU63</f>
        <v>856.36800000000005</v>
      </c>
      <c r="AT66" s="90">
        <f>AJ66+AK66+AL66+AM66</f>
        <v>93.75</v>
      </c>
      <c r="AU66" s="90">
        <f>AS66-AT66</f>
        <v>762.61800000000005</v>
      </c>
      <c r="AV66" s="5"/>
      <c r="AW66" s="11">
        <f>(AC66/W66)*100</f>
        <v>79.365079365079367</v>
      </c>
      <c r="AX66" s="14" t="s">
        <v>63</v>
      </c>
      <c r="AY66" s="15">
        <v>0</v>
      </c>
      <c r="AZ66" s="14">
        <v>0</v>
      </c>
      <c r="BA66" s="74"/>
      <c r="BB66" s="75" t="s">
        <v>64</v>
      </c>
      <c r="BC66" s="14" t="s">
        <v>64</v>
      </c>
      <c r="BD66" s="14" t="s">
        <v>64</v>
      </c>
    </row>
    <row r="67" spans="2:56" ht="15.75">
      <c r="B67" s="91" t="s">
        <v>144</v>
      </c>
      <c r="C67" s="92" t="s">
        <v>12</v>
      </c>
      <c r="D67" s="92"/>
      <c r="E67" s="74"/>
      <c r="F67" s="77"/>
      <c r="G67" s="92"/>
      <c r="H67" s="92"/>
      <c r="I67" s="92"/>
      <c r="J67" s="92"/>
      <c r="K67" s="92"/>
      <c r="L67" s="74"/>
      <c r="M67" s="77"/>
      <c r="N67" s="92"/>
      <c r="O67" s="74"/>
      <c r="P67" s="93">
        <f>D66-M66-N66-K66</f>
        <v>7.5</v>
      </c>
      <c r="Q67" s="74"/>
      <c r="R67" s="77"/>
      <c r="S67" s="78"/>
      <c r="T67" s="78"/>
      <c r="U67" s="79"/>
      <c r="V67" s="80"/>
      <c r="W67" s="15">
        <f>V66*P67</f>
        <v>787.5</v>
      </c>
      <c r="X67" s="95"/>
      <c r="Y67" s="96"/>
      <c r="Z67" s="97"/>
      <c r="AA67" s="97"/>
      <c r="AB67" s="97"/>
      <c r="AC67" s="98"/>
      <c r="AD67" s="99"/>
      <c r="AE67" s="96"/>
      <c r="AF67" s="97"/>
      <c r="AG67" s="97"/>
      <c r="AH67" s="97"/>
      <c r="AI67" s="10"/>
      <c r="AJ67" s="100"/>
      <c r="AK67" s="101"/>
      <c r="AL67" s="102"/>
      <c r="AM67" s="102"/>
      <c r="AN67" s="102"/>
      <c r="AO67" s="95"/>
      <c r="AP67" s="103"/>
      <c r="AQ67" s="103"/>
      <c r="AR67" s="104"/>
      <c r="AS67" s="105"/>
      <c r="AT67" s="101"/>
      <c r="AU67" s="101"/>
      <c r="AV67" s="10"/>
      <c r="AW67" s="106">
        <f>((AC66+AC67)/W67)*100</f>
        <v>79.365079365079367</v>
      </c>
      <c r="AX67" s="102"/>
      <c r="AY67" s="102"/>
      <c r="AZ67" s="102"/>
      <c r="BA67" s="95"/>
      <c r="BB67" s="77"/>
      <c r="BC67" s="92"/>
      <c r="BD67" s="92"/>
    </row>
    <row r="68" spans="2:56" ht="15.75" thickBot="1"/>
    <row r="69" spans="2:56" ht="16.5" thickBot="1">
      <c r="B69" s="72">
        <v>41712</v>
      </c>
      <c r="C69" s="73">
        <v>3</v>
      </c>
      <c r="D69" s="14">
        <v>8.5</v>
      </c>
      <c r="E69" s="74"/>
      <c r="F69" s="75">
        <v>0</v>
      </c>
      <c r="G69" s="14">
        <v>0</v>
      </c>
      <c r="H69" s="14">
        <v>0</v>
      </c>
      <c r="I69" s="14">
        <v>0</v>
      </c>
      <c r="J69" s="14">
        <v>0</v>
      </c>
      <c r="K69" s="14">
        <f>SUM(F69:J69)</f>
        <v>0</v>
      </c>
      <c r="L69" s="74"/>
      <c r="M69" s="75">
        <v>0</v>
      </c>
      <c r="N69" s="14">
        <v>0</v>
      </c>
      <c r="O69" s="74"/>
      <c r="P69" s="76">
        <f>D69-(M69+N69)</f>
        <v>8.5</v>
      </c>
      <c r="Q69" s="74"/>
      <c r="R69" s="77" t="s">
        <v>137</v>
      </c>
      <c r="S69" s="78">
        <v>7.4999999999999997E-2</v>
      </c>
      <c r="T69" s="78">
        <v>7.4999999999999997E-2</v>
      </c>
      <c r="U69" s="79">
        <f>S69+T69</f>
        <v>0.15</v>
      </c>
      <c r="V69" s="80">
        <v>105</v>
      </c>
      <c r="W69" s="15">
        <f>V69*P70</f>
        <v>892.5</v>
      </c>
      <c r="X69" s="74"/>
      <c r="Y69" s="81">
        <v>1350</v>
      </c>
      <c r="Z69" s="82">
        <v>1350</v>
      </c>
      <c r="AA69" s="82">
        <v>0</v>
      </c>
      <c r="AB69" s="82">
        <v>0</v>
      </c>
      <c r="AC69" s="83">
        <v>1350</v>
      </c>
      <c r="AD69" s="84"/>
      <c r="AE69" s="81">
        <v>0</v>
      </c>
      <c r="AF69" s="82">
        <v>0</v>
      </c>
      <c r="AG69" s="82">
        <v>0</v>
      </c>
      <c r="AH69" s="82">
        <v>0</v>
      </c>
      <c r="AI69" s="5"/>
      <c r="AJ69" s="11">
        <f>AC69*U69</f>
        <v>202.5</v>
      </c>
      <c r="AK69" s="85">
        <v>0</v>
      </c>
      <c r="AL69" s="14">
        <v>0</v>
      </c>
      <c r="AM69" s="14">
        <v>0</v>
      </c>
      <c r="AN69" s="15">
        <v>0</v>
      </c>
      <c r="AO69" s="86" t="e">
        <f>#REF!</f>
        <v>#REF!</v>
      </c>
      <c r="AP69" s="87">
        <v>0</v>
      </c>
      <c r="AQ69" s="87">
        <v>10</v>
      </c>
      <c r="AR69" s="88">
        <f>100- ((AP69+AQ69)/(AC69*2))*100</f>
        <v>99.629629629629633</v>
      </c>
      <c r="AS69" s="89">
        <f>AU66</f>
        <v>762.61800000000005</v>
      </c>
      <c r="AT69" s="90">
        <f>AJ69+AK69+AL69+AM69</f>
        <v>202.5</v>
      </c>
      <c r="AU69" s="90">
        <f>AS69-AT69</f>
        <v>560.11800000000005</v>
      </c>
      <c r="AV69" s="5"/>
      <c r="AW69" s="11">
        <f>(AC69/W69)*100</f>
        <v>151.26050420168067</v>
      </c>
      <c r="AX69" s="14" t="s">
        <v>63</v>
      </c>
      <c r="AY69" s="15">
        <v>0</v>
      </c>
      <c r="AZ69" s="14">
        <v>0</v>
      </c>
      <c r="BA69" s="74"/>
      <c r="BB69" s="75" t="s">
        <v>64</v>
      </c>
      <c r="BC69" s="14" t="s">
        <v>64</v>
      </c>
      <c r="BD69" s="14" t="s">
        <v>64</v>
      </c>
    </row>
    <row r="70" spans="2:56" ht="15.75">
      <c r="B70" s="91" t="s">
        <v>143</v>
      </c>
      <c r="C70" s="92" t="s">
        <v>12</v>
      </c>
      <c r="D70" s="92"/>
      <c r="E70" s="74"/>
      <c r="F70" s="77"/>
      <c r="G70" s="92"/>
      <c r="H70" s="92"/>
      <c r="I70" s="92"/>
      <c r="J70" s="92"/>
      <c r="K70" s="92"/>
      <c r="L70" s="74"/>
      <c r="M70" s="77"/>
      <c r="N70" s="92"/>
      <c r="O70" s="74"/>
      <c r="P70" s="93">
        <f>D69-M69-N69-K69</f>
        <v>8.5</v>
      </c>
      <c r="Q70" s="74"/>
      <c r="R70" s="77"/>
      <c r="S70" s="78"/>
      <c r="T70" s="78"/>
      <c r="U70" s="79"/>
      <c r="V70" s="80"/>
      <c r="W70" s="15">
        <f>V69*P70</f>
        <v>892.5</v>
      </c>
      <c r="X70" s="95"/>
      <c r="Y70" s="96"/>
      <c r="Z70" s="97"/>
      <c r="AA70" s="97"/>
      <c r="AB70" s="97"/>
      <c r="AC70" s="98"/>
      <c r="AD70" s="99"/>
      <c r="AE70" s="96"/>
      <c r="AF70" s="97"/>
      <c r="AG70" s="97"/>
      <c r="AH70" s="97"/>
      <c r="AI70" s="10"/>
      <c r="AJ70" s="100"/>
      <c r="AK70" s="101"/>
      <c r="AL70" s="102"/>
      <c r="AM70" s="102"/>
      <c r="AN70" s="102"/>
      <c r="AO70" s="95"/>
      <c r="AP70" s="103"/>
      <c r="AQ70" s="103"/>
      <c r="AR70" s="104"/>
      <c r="AS70" s="105"/>
      <c r="AT70" s="101"/>
      <c r="AU70" s="101"/>
      <c r="AV70" s="10"/>
      <c r="AW70" s="106">
        <f>((AC69+AC70)/W70)*100</f>
        <v>151.26050420168067</v>
      </c>
      <c r="AX70" s="102"/>
      <c r="AY70" s="102"/>
      <c r="AZ70" s="102"/>
      <c r="BA70" s="95"/>
      <c r="BB70" s="77"/>
      <c r="BC70" s="92"/>
      <c r="BD70" s="92"/>
    </row>
    <row r="71" spans="2:56" ht="15.75" thickBot="1"/>
    <row r="72" spans="2:56" ht="16.5" thickBot="1">
      <c r="B72" s="72">
        <v>41713</v>
      </c>
      <c r="C72" s="73">
        <v>1</v>
      </c>
      <c r="D72" s="14">
        <v>8</v>
      </c>
      <c r="E72" s="74"/>
      <c r="F72" s="75">
        <v>2</v>
      </c>
      <c r="G72" s="14">
        <v>0</v>
      </c>
      <c r="H72" s="14">
        <v>0</v>
      </c>
      <c r="I72" s="14">
        <v>0</v>
      </c>
      <c r="J72" s="14">
        <v>0</v>
      </c>
      <c r="K72" s="14">
        <f>SUM(F72:J72)</f>
        <v>2</v>
      </c>
      <c r="L72" s="74"/>
      <c r="M72" s="75">
        <v>0</v>
      </c>
      <c r="N72" s="14">
        <v>0</v>
      </c>
      <c r="O72" s="74"/>
      <c r="P72" s="76">
        <f>D72-(M72+N72)</f>
        <v>8</v>
      </c>
      <c r="Q72" s="74"/>
      <c r="R72" s="77" t="s">
        <v>137</v>
      </c>
      <c r="S72" s="78">
        <v>7.4999999999999997E-2</v>
      </c>
      <c r="T72" s="78">
        <v>7.4999999999999997E-2</v>
      </c>
      <c r="U72" s="79">
        <f>S72+T72</f>
        <v>0.15</v>
      </c>
      <c r="V72" s="80">
        <v>105</v>
      </c>
      <c r="W72" s="15">
        <f>V72*P73</f>
        <v>630</v>
      </c>
      <c r="X72" s="74"/>
      <c r="Y72" s="81">
        <v>600</v>
      </c>
      <c r="Z72" s="82">
        <v>600</v>
      </c>
      <c r="AA72" s="82">
        <v>0</v>
      </c>
      <c r="AB72" s="82">
        <v>0</v>
      </c>
      <c r="AC72" s="83">
        <v>600</v>
      </c>
      <c r="AD72" s="84"/>
      <c r="AE72" s="81">
        <v>0</v>
      </c>
      <c r="AF72" s="82">
        <v>0</v>
      </c>
      <c r="AG72" s="82">
        <v>0</v>
      </c>
      <c r="AH72" s="82">
        <v>0</v>
      </c>
      <c r="AI72" s="5"/>
      <c r="AJ72" s="11">
        <f>AC72*U72</f>
        <v>90</v>
      </c>
      <c r="AK72" s="85">
        <v>0</v>
      </c>
      <c r="AL72" s="14">
        <v>0</v>
      </c>
      <c r="AM72" s="14">
        <v>0</v>
      </c>
      <c r="AN72" s="15">
        <v>0</v>
      </c>
      <c r="AO72" s="86" t="e">
        <f>#REF!</f>
        <v>#REF!</v>
      </c>
      <c r="AP72" s="87">
        <v>0</v>
      </c>
      <c r="AQ72" s="87">
        <v>10</v>
      </c>
      <c r="AR72" s="88">
        <f>100- ((AP72+AQ72)/(AC72*2))*100</f>
        <v>99.166666666666671</v>
      </c>
      <c r="AS72" s="89">
        <f>AU69</f>
        <v>560.11800000000005</v>
      </c>
      <c r="AT72" s="90">
        <f>AJ72+AK72+AL72+AM72</f>
        <v>90</v>
      </c>
      <c r="AU72" s="90">
        <f>AS72-AT72</f>
        <v>470.11800000000005</v>
      </c>
      <c r="AV72" s="5"/>
      <c r="AW72" s="11">
        <f>(AC72/W72)*100</f>
        <v>95.238095238095227</v>
      </c>
      <c r="AX72" s="14" t="s">
        <v>63</v>
      </c>
      <c r="AY72" s="15">
        <v>0</v>
      </c>
      <c r="AZ72" s="14">
        <v>0</v>
      </c>
      <c r="BA72" s="74"/>
      <c r="BB72" s="75" t="s">
        <v>64</v>
      </c>
      <c r="BC72" s="14" t="s">
        <v>64</v>
      </c>
      <c r="BD72" s="14" t="s">
        <v>64</v>
      </c>
    </row>
    <row r="73" spans="2:56" ht="15.75">
      <c r="B73" s="91" t="s">
        <v>138</v>
      </c>
      <c r="C73" s="92"/>
      <c r="D73" s="92"/>
      <c r="E73" s="74"/>
      <c r="F73" s="77"/>
      <c r="G73" s="92"/>
      <c r="H73" s="92"/>
      <c r="I73" s="92"/>
      <c r="J73" s="92"/>
      <c r="K73" s="92"/>
      <c r="L73" s="74"/>
      <c r="M73" s="77"/>
      <c r="N73" s="92"/>
      <c r="O73" s="74"/>
      <c r="P73" s="93">
        <f>D72-M72-N72-K72</f>
        <v>6</v>
      </c>
      <c r="Q73" s="74"/>
      <c r="R73" s="77"/>
      <c r="S73" s="78"/>
      <c r="T73" s="78"/>
      <c r="U73" s="79"/>
      <c r="V73" s="80"/>
      <c r="W73" s="15">
        <f>V72*P73</f>
        <v>630</v>
      </c>
      <c r="X73" s="95"/>
      <c r="Y73" s="96"/>
      <c r="Z73" s="97"/>
      <c r="AA73" s="97"/>
      <c r="AB73" s="97"/>
      <c r="AC73" s="98"/>
      <c r="AD73" s="99"/>
      <c r="AE73" s="96"/>
      <c r="AF73" s="97"/>
      <c r="AG73" s="97"/>
      <c r="AH73" s="97"/>
      <c r="AI73" s="10"/>
      <c r="AJ73" s="100"/>
      <c r="AK73" s="101"/>
      <c r="AL73" s="102"/>
      <c r="AM73" s="102"/>
      <c r="AN73" s="102"/>
      <c r="AO73" s="95"/>
      <c r="AP73" s="103"/>
      <c r="AQ73" s="103"/>
      <c r="AR73" s="104"/>
      <c r="AS73" s="105"/>
      <c r="AT73" s="101"/>
      <c r="AU73" s="101"/>
      <c r="AV73" s="10"/>
      <c r="AW73" s="106">
        <f>((AC72+AC73)/W73)*100</f>
        <v>95.238095238095227</v>
      </c>
      <c r="AX73" s="102"/>
      <c r="AY73" s="102"/>
      <c r="AZ73" s="102"/>
      <c r="BA73" s="95"/>
      <c r="BB73" s="77"/>
      <c r="BC73" s="92"/>
      <c r="BD73" s="92"/>
    </row>
    <row r="74" spans="2:56" ht="15.75" thickBot="1"/>
    <row r="75" spans="2:56" ht="16.5" thickBot="1">
      <c r="B75" s="72">
        <v>41713</v>
      </c>
      <c r="C75" s="73">
        <v>2</v>
      </c>
      <c r="D75" s="14">
        <v>7.5</v>
      </c>
      <c r="E75" s="74"/>
      <c r="F75" s="75">
        <v>0</v>
      </c>
      <c r="G75" s="14">
        <v>0</v>
      </c>
      <c r="H75" s="14">
        <v>0</v>
      </c>
      <c r="I75" s="14">
        <v>0</v>
      </c>
      <c r="J75" s="14">
        <v>0</v>
      </c>
      <c r="K75" s="14">
        <f>SUM(F75:J75)</f>
        <v>0</v>
      </c>
      <c r="L75" s="74"/>
      <c r="M75" s="75">
        <v>0</v>
      </c>
      <c r="N75" s="14">
        <v>0</v>
      </c>
      <c r="O75" s="74"/>
      <c r="P75" s="76">
        <f>D75-(M75+N75)</f>
        <v>7.5</v>
      </c>
      <c r="Q75" s="74"/>
      <c r="R75" s="77" t="s">
        <v>137</v>
      </c>
      <c r="S75" s="78">
        <v>7.4999999999999997E-2</v>
      </c>
      <c r="T75" s="78">
        <v>7.4999999999999997E-2</v>
      </c>
      <c r="U75" s="79">
        <f>S75+T75</f>
        <v>0.15</v>
      </c>
      <c r="V75" s="80">
        <v>105</v>
      </c>
      <c r="W75" s="15">
        <f>V75*P76</f>
        <v>787.5</v>
      </c>
      <c r="X75" s="74"/>
      <c r="Y75" s="81">
        <v>775</v>
      </c>
      <c r="Z75" s="82">
        <v>775</v>
      </c>
      <c r="AA75" s="82">
        <v>0</v>
      </c>
      <c r="AB75" s="82">
        <v>0</v>
      </c>
      <c r="AC75" s="83">
        <v>775</v>
      </c>
      <c r="AD75" s="84"/>
      <c r="AE75" s="81">
        <v>0</v>
      </c>
      <c r="AF75" s="82">
        <v>0</v>
      </c>
      <c r="AG75" s="82">
        <v>0</v>
      </c>
      <c r="AH75" s="82">
        <v>0</v>
      </c>
      <c r="AI75" s="5"/>
      <c r="AJ75" s="11">
        <f>AC75*U75</f>
        <v>116.25</v>
      </c>
      <c r="AK75" s="85">
        <v>0</v>
      </c>
      <c r="AL75" s="14">
        <v>0</v>
      </c>
      <c r="AM75" s="14">
        <v>0</v>
      </c>
      <c r="AN75" s="15">
        <v>0</v>
      </c>
      <c r="AO75" s="86" t="e">
        <f>#REF!</f>
        <v>#REF!</v>
      </c>
      <c r="AP75" s="87">
        <v>0</v>
      </c>
      <c r="AQ75" s="87">
        <v>10</v>
      </c>
      <c r="AR75" s="88">
        <f>100- ((AP75+AQ75)/(AC75*2))*100</f>
        <v>99.354838709677423</v>
      </c>
      <c r="AS75" s="89">
        <f>AU72</f>
        <v>470.11800000000005</v>
      </c>
      <c r="AT75" s="90">
        <f>AJ75+AK75+AL75+AM75</f>
        <v>116.25</v>
      </c>
      <c r="AU75" s="90">
        <f>AS75-AT75</f>
        <v>353.86800000000005</v>
      </c>
      <c r="AV75" s="5"/>
      <c r="AW75" s="11">
        <f>(AC75/W75)*100</f>
        <v>98.412698412698404</v>
      </c>
      <c r="AX75" s="14" t="s">
        <v>63</v>
      </c>
      <c r="AY75" s="15">
        <v>0</v>
      </c>
      <c r="AZ75" s="14">
        <v>0</v>
      </c>
      <c r="BA75" s="74"/>
      <c r="BB75" s="75" t="s">
        <v>64</v>
      </c>
      <c r="BC75" s="14" t="s">
        <v>64</v>
      </c>
      <c r="BD75" s="14" t="s">
        <v>64</v>
      </c>
    </row>
    <row r="76" spans="2:56" ht="15.75">
      <c r="B76" s="91" t="s">
        <v>144</v>
      </c>
      <c r="C76" s="92" t="s">
        <v>12</v>
      </c>
      <c r="D76" s="92"/>
      <c r="E76" s="74"/>
      <c r="F76" s="77"/>
      <c r="G76" s="92"/>
      <c r="H76" s="92"/>
      <c r="I76" s="92"/>
      <c r="J76" s="92"/>
      <c r="K76" s="92"/>
      <c r="L76" s="74"/>
      <c r="M76" s="77"/>
      <c r="N76" s="92"/>
      <c r="O76" s="74"/>
      <c r="P76" s="93">
        <f>D75-M75-N75-K75</f>
        <v>7.5</v>
      </c>
      <c r="Q76" s="74"/>
      <c r="R76" s="77"/>
      <c r="S76" s="78"/>
      <c r="T76" s="78"/>
      <c r="U76" s="79"/>
      <c r="V76" s="80"/>
      <c r="W76" s="15">
        <f>V75*P76</f>
        <v>787.5</v>
      </c>
      <c r="X76" s="95"/>
      <c r="Y76" s="96"/>
      <c r="Z76" s="97"/>
      <c r="AA76" s="97"/>
      <c r="AB76" s="97"/>
      <c r="AC76" s="98"/>
      <c r="AD76" s="99"/>
      <c r="AE76" s="96"/>
      <c r="AF76" s="97"/>
      <c r="AG76" s="97"/>
      <c r="AH76" s="97"/>
      <c r="AI76" s="10"/>
      <c r="AJ76" s="100"/>
      <c r="AK76" s="101"/>
      <c r="AL76" s="102"/>
      <c r="AM76" s="102"/>
      <c r="AN76" s="102"/>
      <c r="AO76" s="95"/>
      <c r="AP76" s="103"/>
      <c r="AQ76" s="103"/>
      <c r="AR76" s="104"/>
      <c r="AS76" s="105"/>
      <c r="AT76" s="101"/>
      <c r="AU76" s="101"/>
      <c r="AV76" s="10"/>
      <c r="AW76" s="106">
        <f>((AC75+AC76)/W76)*100</f>
        <v>98.412698412698404</v>
      </c>
      <c r="AX76" s="102"/>
      <c r="AY76" s="102"/>
      <c r="AZ76" s="102"/>
      <c r="BA76" s="95"/>
      <c r="BB76" s="77"/>
      <c r="BC76" s="92"/>
      <c r="BD76" s="92"/>
    </row>
    <row r="77" spans="2:56" ht="15.75" thickBot="1"/>
    <row r="78" spans="2:56" ht="16.5" thickBot="1">
      <c r="B78" s="72">
        <v>41713</v>
      </c>
      <c r="C78" s="73">
        <v>3</v>
      </c>
      <c r="D78" s="14">
        <v>8.5</v>
      </c>
      <c r="E78" s="74"/>
      <c r="F78" s="75">
        <v>0</v>
      </c>
      <c r="G78" s="14">
        <v>0</v>
      </c>
      <c r="H78" s="14">
        <v>0</v>
      </c>
      <c r="I78" s="14">
        <v>0</v>
      </c>
      <c r="J78" s="14">
        <v>0</v>
      </c>
      <c r="K78" s="14">
        <f>SUM(F78:J78)</f>
        <v>0</v>
      </c>
      <c r="L78" s="74"/>
      <c r="M78" s="75">
        <v>0</v>
      </c>
      <c r="N78" s="14">
        <v>0</v>
      </c>
      <c r="O78" s="74"/>
      <c r="P78" s="76">
        <f>D78-(M78+N78)</f>
        <v>8.5</v>
      </c>
      <c r="Q78" s="74"/>
      <c r="R78" s="77" t="s">
        <v>137</v>
      </c>
      <c r="S78" s="78">
        <v>7.4999999999999997E-2</v>
      </c>
      <c r="T78" s="78">
        <v>7.4999999999999997E-2</v>
      </c>
      <c r="U78" s="79">
        <f>S78+T78</f>
        <v>0.15</v>
      </c>
      <c r="V78" s="80">
        <v>105</v>
      </c>
      <c r="W78" s="15">
        <f>V78*P79</f>
        <v>892.5</v>
      </c>
      <c r="X78" s="74"/>
      <c r="Y78" s="81">
        <v>1350</v>
      </c>
      <c r="Z78" s="82">
        <v>1350</v>
      </c>
      <c r="AA78" s="82">
        <v>0</v>
      </c>
      <c r="AB78" s="82">
        <v>0</v>
      </c>
      <c r="AC78" s="83">
        <v>1350</v>
      </c>
      <c r="AD78" s="84"/>
      <c r="AE78" s="81">
        <v>0</v>
      </c>
      <c r="AF78" s="82">
        <v>0</v>
      </c>
      <c r="AG78" s="82">
        <v>0</v>
      </c>
      <c r="AH78" s="82">
        <v>0</v>
      </c>
      <c r="AI78" s="5"/>
      <c r="AJ78" s="11">
        <f>AC78*U78</f>
        <v>202.5</v>
      </c>
      <c r="AK78" s="85">
        <v>0</v>
      </c>
      <c r="AL78" s="14">
        <v>0</v>
      </c>
      <c r="AM78" s="14">
        <v>0</v>
      </c>
      <c r="AN78" s="15">
        <v>0</v>
      </c>
      <c r="AO78" s="86" t="e">
        <f>#REF!</f>
        <v>#REF!</v>
      </c>
      <c r="AP78" s="87">
        <v>0</v>
      </c>
      <c r="AQ78" s="87">
        <v>10</v>
      </c>
      <c r="AR78" s="88">
        <f>100- ((AP78+AQ78)/(AC78*2))*100</f>
        <v>99.629629629629633</v>
      </c>
      <c r="AS78" s="89">
        <f>AU75</f>
        <v>353.86800000000005</v>
      </c>
      <c r="AT78" s="90">
        <f>AJ78+AK78+AL78+AM78</f>
        <v>202.5</v>
      </c>
      <c r="AU78" s="90">
        <f>AS78-AT78</f>
        <v>151.36800000000005</v>
      </c>
      <c r="AV78" s="5"/>
      <c r="AW78" s="11">
        <f>(AC78/W78)*100</f>
        <v>151.26050420168067</v>
      </c>
      <c r="AX78" s="14" t="s">
        <v>63</v>
      </c>
      <c r="AY78" s="15">
        <v>0</v>
      </c>
      <c r="AZ78" s="14">
        <v>0</v>
      </c>
      <c r="BA78" s="74"/>
      <c r="BB78" s="75" t="s">
        <v>64</v>
      </c>
      <c r="BC78" s="14" t="s">
        <v>64</v>
      </c>
      <c r="BD78" s="14" t="s">
        <v>64</v>
      </c>
    </row>
    <row r="79" spans="2:56" ht="15.75">
      <c r="B79" s="91" t="s">
        <v>143</v>
      </c>
      <c r="C79" s="92" t="s">
        <v>12</v>
      </c>
      <c r="D79" s="92"/>
      <c r="E79" s="74"/>
      <c r="F79" s="77"/>
      <c r="G79" s="92"/>
      <c r="H79" s="92"/>
      <c r="I79" s="92"/>
      <c r="J79" s="92"/>
      <c r="K79" s="92"/>
      <c r="L79" s="74"/>
      <c r="M79" s="77"/>
      <c r="N79" s="92"/>
      <c r="O79" s="74"/>
      <c r="P79" s="93">
        <f>D78-M78-N78-K78</f>
        <v>8.5</v>
      </c>
      <c r="Q79" s="74"/>
      <c r="R79" s="77"/>
      <c r="S79" s="78"/>
      <c r="T79" s="78"/>
      <c r="U79" s="79"/>
      <c r="V79" s="80"/>
      <c r="W79" s="15">
        <f>V78*P79</f>
        <v>892.5</v>
      </c>
      <c r="X79" s="95"/>
      <c r="Y79" s="96"/>
      <c r="Z79" s="97"/>
      <c r="AA79" s="97"/>
      <c r="AB79" s="97"/>
      <c r="AC79" s="98"/>
      <c r="AD79" s="99"/>
      <c r="AE79" s="96"/>
      <c r="AF79" s="97"/>
      <c r="AG79" s="97"/>
      <c r="AH79" s="97"/>
      <c r="AI79" s="10"/>
      <c r="AJ79" s="100"/>
      <c r="AK79" s="101"/>
      <c r="AL79" s="102"/>
      <c r="AM79" s="102"/>
      <c r="AN79" s="102"/>
      <c r="AO79" s="95"/>
      <c r="AP79" s="103"/>
      <c r="AQ79" s="103"/>
      <c r="AR79" s="104"/>
      <c r="AS79" s="105"/>
      <c r="AT79" s="101"/>
      <c r="AU79" s="101"/>
      <c r="AV79" s="10"/>
      <c r="AW79" s="106">
        <f>((AC78+AC79)/W79)*100</f>
        <v>151.26050420168067</v>
      </c>
      <c r="AX79" s="102"/>
      <c r="AY79" s="102"/>
      <c r="AZ79" s="102"/>
      <c r="BA79" s="95"/>
      <c r="BB79" s="77"/>
      <c r="BC79" s="92"/>
      <c r="BD79" s="92"/>
    </row>
    <row r="80" spans="2:56" ht="15.75" thickBot="1"/>
    <row r="81" spans="2:56" ht="16.5" thickBot="1">
      <c r="B81" s="72">
        <v>41715</v>
      </c>
      <c r="C81" s="73">
        <v>1</v>
      </c>
      <c r="D81" s="14">
        <v>8</v>
      </c>
      <c r="E81" s="74"/>
      <c r="F81" s="75">
        <v>0</v>
      </c>
      <c r="G81" s="14">
        <v>0</v>
      </c>
      <c r="H81" s="14">
        <v>0</v>
      </c>
      <c r="I81" s="14">
        <v>0</v>
      </c>
      <c r="J81" s="14">
        <v>0</v>
      </c>
      <c r="K81" s="14">
        <f>SUM(F81:J81)</f>
        <v>0</v>
      </c>
      <c r="L81" s="74"/>
      <c r="M81" s="75">
        <v>0</v>
      </c>
      <c r="N81" s="14">
        <v>0</v>
      </c>
      <c r="O81" s="74"/>
      <c r="P81" s="76">
        <f>D81-(M81+N81)</f>
        <v>8</v>
      </c>
      <c r="Q81" s="74"/>
      <c r="R81" s="77" t="s">
        <v>137</v>
      </c>
      <c r="S81" s="78">
        <v>7.4999999999999997E-2</v>
      </c>
      <c r="T81" s="78">
        <v>7.4999999999999997E-2</v>
      </c>
      <c r="U81" s="79">
        <f>S81+T81</f>
        <v>0.15</v>
      </c>
      <c r="V81" s="80">
        <v>105</v>
      </c>
      <c r="W81" s="15">
        <f>V81*P82</f>
        <v>840</v>
      </c>
      <c r="X81" s="74"/>
      <c r="Y81" s="81">
        <v>900</v>
      </c>
      <c r="Z81" s="82">
        <v>900</v>
      </c>
      <c r="AA81" s="82">
        <v>0</v>
      </c>
      <c r="AB81" s="82">
        <v>0</v>
      </c>
      <c r="AC81" s="83">
        <v>900</v>
      </c>
      <c r="AD81" s="84"/>
      <c r="AE81" s="81">
        <v>5</v>
      </c>
      <c r="AF81" s="82">
        <v>5</v>
      </c>
      <c r="AG81" s="82">
        <v>0</v>
      </c>
      <c r="AH81" s="82">
        <v>5</v>
      </c>
      <c r="AI81" s="5"/>
      <c r="AJ81" s="11">
        <f>AC81*U81</f>
        <v>135</v>
      </c>
      <c r="AK81" s="85">
        <v>1.6</v>
      </c>
      <c r="AL81" s="14">
        <v>0</v>
      </c>
      <c r="AM81" s="14">
        <v>0</v>
      </c>
      <c r="AN81" s="15">
        <v>0</v>
      </c>
      <c r="AO81" s="86" t="e">
        <f>#REF!</f>
        <v>#REF!</v>
      </c>
      <c r="AP81" s="87">
        <v>0</v>
      </c>
      <c r="AQ81" s="87">
        <v>10</v>
      </c>
      <c r="AR81" s="88">
        <f>100- ((AP81+AQ81)/(AC81*2))*100</f>
        <v>99.444444444444443</v>
      </c>
      <c r="AS81" s="89">
        <f>AU78</f>
        <v>151.36800000000005</v>
      </c>
      <c r="AT81" s="90">
        <f>AJ81+AK81+AL81+AM81</f>
        <v>136.6</v>
      </c>
      <c r="AU81" s="90">
        <f>AS81-AT81</f>
        <v>14.768000000000058</v>
      </c>
      <c r="AV81" s="5"/>
      <c r="AW81" s="11">
        <f>(AC81/W81)*100</f>
        <v>107.14285714285714</v>
      </c>
      <c r="AX81" s="14" t="s">
        <v>63</v>
      </c>
      <c r="AY81" s="15">
        <v>0</v>
      </c>
      <c r="AZ81" s="14">
        <v>0</v>
      </c>
      <c r="BA81" s="74"/>
      <c r="BB81" s="75" t="s">
        <v>64</v>
      </c>
      <c r="BC81" s="14" t="s">
        <v>64</v>
      </c>
      <c r="BD81" s="14" t="s">
        <v>64</v>
      </c>
    </row>
    <row r="82" spans="2:56" ht="15.75">
      <c r="B82" s="91" t="s">
        <v>144</v>
      </c>
      <c r="C82" s="92"/>
      <c r="D82" s="92"/>
      <c r="E82" s="74"/>
      <c r="F82" s="77"/>
      <c r="G82" s="92"/>
      <c r="H82" s="92"/>
      <c r="I82" s="92"/>
      <c r="J82" s="92"/>
      <c r="K82" s="92"/>
      <c r="L82" s="74"/>
      <c r="M82" s="77"/>
      <c r="N82" s="92"/>
      <c r="O82" s="74"/>
      <c r="P82" s="93">
        <f>D81-M81-N81-K81</f>
        <v>8</v>
      </c>
      <c r="Q82" s="74"/>
      <c r="R82" s="77"/>
      <c r="S82" s="78"/>
      <c r="T82" s="78"/>
      <c r="U82" s="79"/>
      <c r="V82" s="80"/>
      <c r="W82" s="15">
        <f>V81*P82</f>
        <v>840</v>
      </c>
      <c r="X82" s="95"/>
      <c r="Y82" s="96"/>
      <c r="Z82" s="97"/>
      <c r="AA82" s="97"/>
      <c r="AB82" s="97"/>
      <c r="AC82" s="98"/>
      <c r="AD82" s="99"/>
      <c r="AE82" s="96"/>
      <c r="AF82" s="97"/>
      <c r="AG82" s="97"/>
      <c r="AH82" s="97"/>
      <c r="AI82" s="10"/>
      <c r="AJ82" s="100"/>
      <c r="AK82" s="101"/>
      <c r="AL82" s="102"/>
      <c r="AM82" s="102"/>
      <c r="AN82" s="102"/>
      <c r="AO82" s="95"/>
      <c r="AP82" s="103"/>
      <c r="AQ82" s="103"/>
      <c r="AR82" s="104"/>
      <c r="AS82" s="105"/>
      <c r="AT82" s="101"/>
      <c r="AU82" s="101"/>
      <c r="AV82" s="10"/>
      <c r="AW82" s="106">
        <f>((AC81+AC82)/W82)*100</f>
        <v>107.14285714285714</v>
      </c>
      <c r="AX82" s="102"/>
      <c r="AY82" s="102"/>
      <c r="AZ82" s="102"/>
      <c r="BA82" s="95"/>
      <c r="BB82" s="77"/>
      <c r="BC82" s="92"/>
      <c r="BD82" s="92"/>
    </row>
    <row r="83" spans="2:56" ht="15.75" thickBot="1"/>
    <row r="84" spans="2:56">
      <c r="B84" s="11" t="s">
        <v>3</v>
      </c>
      <c r="C84" s="12" t="s">
        <v>4</v>
      </c>
      <c r="D84" s="13" t="s">
        <v>4</v>
      </c>
      <c r="E84" s="3"/>
      <c r="F84" s="268" t="s">
        <v>5</v>
      </c>
      <c r="G84" s="269"/>
      <c r="H84" s="269"/>
      <c r="I84" s="269"/>
      <c r="J84" s="269"/>
      <c r="K84" s="270"/>
      <c r="L84" s="14"/>
      <c r="M84" s="271" t="s">
        <v>6</v>
      </c>
      <c r="N84" s="272"/>
      <c r="O84" s="14"/>
      <c r="P84" s="15" t="s">
        <v>7</v>
      </c>
      <c r="Q84" s="3"/>
      <c r="R84" s="15" t="s">
        <v>8</v>
      </c>
      <c r="S84" s="268" t="s">
        <v>9</v>
      </c>
      <c r="T84" s="269"/>
      <c r="U84" s="270"/>
      <c r="V84" s="15" t="s">
        <v>10</v>
      </c>
      <c r="W84" s="16" t="s">
        <v>11</v>
      </c>
      <c r="X84" s="3" t="s">
        <v>12</v>
      </c>
      <c r="Y84" s="273" t="s">
        <v>13</v>
      </c>
      <c r="Z84" s="274"/>
      <c r="AA84" s="274"/>
      <c r="AB84" s="274"/>
      <c r="AC84" s="17" t="s">
        <v>11</v>
      </c>
      <c r="AD84" s="18"/>
      <c r="AE84" s="275" t="s">
        <v>14</v>
      </c>
      <c r="AF84" s="276"/>
      <c r="AG84" s="276"/>
      <c r="AH84" s="19" t="s">
        <v>15</v>
      </c>
      <c r="AI84" s="3"/>
      <c r="AJ84" s="20" t="s">
        <v>16</v>
      </c>
      <c r="AK84" s="21"/>
      <c r="AL84" s="22"/>
      <c r="AM84" s="23"/>
      <c r="AN84" s="15" t="s">
        <v>17</v>
      </c>
      <c r="AO84" s="3"/>
      <c r="AP84" s="250" t="s">
        <v>18</v>
      </c>
      <c r="AQ84" s="251"/>
      <c r="AR84" s="252"/>
      <c r="AS84" s="250" t="s">
        <v>19</v>
      </c>
      <c r="AT84" s="251"/>
      <c r="AU84" s="252"/>
      <c r="AV84" s="3"/>
      <c r="AW84" s="24" t="s">
        <v>20</v>
      </c>
      <c r="AX84" s="16" t="s">
        <v>20</v>
      </c>
      <c r="AY84" s="15" t="s">
        <v>21</v>
      </c>
      <c r="AZ84" s="15" t="s">
        <v>21</v>
      </c>
      <c r="BA84" s="3"/>
      <c r="BB84" s="14" t="s">
        <v>20</v>
      </c>
      <c r="BC84" s="14" t="s">
        <v>12</v>
      </c>
      <c r="BD84" s="25" t="s">
        <v>12</v>
      </c>
    </row>
    <row r="85" spans="2:56" ht="15.75" thickBot="1">
      <c r="B85" s="26" t="s">
        <v>12</v>
      </c>
      <c r="C85" s="27" t="s">
        <v>12</v>
      </c>
      <c r="D85" s="28" t="s">
        <v>7</v>
      </c>
      <c r="E85" s="5"/>
      <c r="F85" s="29" t="s">
        <v>22</v>
      </c>
      <c r="G85" s="29" t="s">
        <v>23</v>
      </c>
      <c r="H85" s="29" t="s">
        <v>24</v>
      </c>
      <c r="I85" s="29" t="s">
        <v>25</v>
      </c>
      <c r="J85" s="29" t="s">
        <v>26</v>
      </c>
      <c r="K85" s="29" t="s">
        <v>17</v>
      </c>
      <c r="L85" s="30"/>
      <c r="M85" s="31" t="s">
        <v>7</v>
      </c>
      <c r="N85" s="32" t="s">
        <v>27</v>
      </c>
      <c r="O85" s="33"/>
      <c r="P85" s="27" t="s">
        <v>28</v>
      </c>
      <c r="Q85" s="5"/>
      <c r="R85" s="27" t="s">
        <v>29</v>
      </c>
      <c r="S85" s="34" t="s">
        <v>30</v>
      </c>
      <c r="T85" s="27" t="s">
        <v>31</v>
      </c>
      <c r="U85" s="27" t="s">
        <v>32</v>
      </c>
      <c r="V85" s="27" t="s">
        <v>33</v>
      </c>
      <c r="W85" s="35" t="s">
        <v>34</v>
      </c>
      <c r="X85" s="5" t="s">
        <v>12</v>
      </c>
      <c r="Y85" s="253" t="s">
        <v>35</v>
      </c>
      <c r="Z85" s="254"/>
      <c r="AA85" s="254"/>
      <c r="AB85" s="255"/>
      <c r="AC85" s="36" t="s">
        <v>17</v>
      </c>
      <c r="AD85" s="37"/>
      <c r="AE85" s="256" t="s">
        <v>36</v>
      </c>
      <c r="AF85" s="257"/>
      <c r="AG85" s="257"/>
      <c r="AH85" s="38" t="s">
        <v>37</v>
      </c>
      <c r="AI85" s="5"/>
      <c r="AJ85" s="39" t="s">
        <v>38</v>
      </c>
      <c r="AK85" s="40" t="s">
        <v>39</v>
      </c>
      <c r="AL85" s="39" t="s">
        <v>40</v>
      </c>
      <c r="AM85" s="39" t="s">
        <v>41</v>
      </c>
      <c r="AN85" s="27" t="s">
        <v>42</v>
      </c>
      <c r="AO85" s="10"/>
      <c r="AP85" s="41"/>
      <c r="AQ85" s="42"/>
      <c r="AR85" s="34"/>
      <c r="AS85" s="41" t="s">
        <v>43</v>
      </c>
      <c r="AT85" s="43" t="s">
        <v>150</v>
      </c>
      <c r="AU85" s="34"/>
      <c r="AV85" s="5"/>
      <c r="AW85" s="44" t="s">
        <v>11</v>
      </c>
      <c r="AX85" s="35" t="s">
        <v>11</v>
      </c>
      <c r="AY85" s="27" t="s">
        <v>44</v>
      </c>
      <c r="AZ85" s="27" t="s">
        <v>45</v>
      </c>
      <c r="BA85" s="5"/>
      <c r="BB85" s="30" t="s">
        <v>11</v>
      </c>
      <c r="BC85" s="30" t="s">
        <v>44</v>
      </c>
      <c r="BD85" s="45" t="s">
        <v>45</v>
      </c>
    </row>
    <row r="86" spans="2:56" ht="15" customHeight="1" thickBot="1">
      <c r="B86" s="46"/>
      <c r="C86" s="47"/>
      <c r="D86" s="48" t="s">
        <v>12</v>
      </c>
      <c r="E86" s="7"/>
      <c r="F86" s="49"/>
      <c r="G86" s="49"/>
      <c r="H86" s="49"/>
      <c r="I86" s="49" t="s">
        <v>46</v>
      </c>
      <c r="J86" s="49"/>
      <c r="K86" s="49"/>
      <c r="L86" s="50"/>
      <c r="M86" s="51" t="s">
        <v>47</v>
      </c>
      <c r="N86" s="49" t="s">
        <v>48</v>
      </c>
      <c r="O86" s="50"/>
      <c r="P86" s="47" t="s">
        <v>12</v>
      </c>
      <c r="Q86" s="7"/>
      <c r="R86" s="47"/>
      <c r="S86" s="52"/>
      <c r="T86" s="47"/>
      <c r="U86" s="47"/>
      <c r="V86" s="47" t="s">
        <v>49</v>
      </c>
      <c r="W86" s="53" t="s">
        <v>50</v>
      </c>
      <c r="X86" s="7"/>
      <c r="Y86" s="54" t="s">
        <v>30</v>
      </c>
      <c r="Z86" s="54" t="s">
        <v>31</v>
      </c>
      <c r="AA86" s="55" t="s">
        <v>51</v>
      </c>
      <c r="AB86" s="56" t="s">
        <v>52</v>
      </c>
      <c r="AC86" s="57"/>
      <c r="AD86" s="7"/>
      <c r="AE86" s="58" t="s">
        <v>30</v>
      </c>
      <c r="AF86" s="59" t="s">
        <v>31</v>
      </c>
      <c r="AG86" s="60" t="s">
        <v>52</v>
      </c>
      <c r="AH86" s="61" t="s">
        <v>52</v>
      </c>
      <c r="AI86" s="62"/>
      <c r="AJ86" s="47" t="s">
        <v>53</v>
      </c>
      <c r="AK86" s="63" t="s">
        <v>53</v>
      </c>
      <c r="AL86" s="47" t="s">
        <v>53</v>
      </c>
      <c r="AM86" s="47" t="s">
        <v>53</v>
      </c>
      <c r="AN86" s="47" t="s">
        <v>53</v>
      </c>
      <c r="AO86" s="7"/>
      <c r="AP86" s="64" t="s">
        <v>54</v>
      </c>
      <c r="AQ86" s="65" t="s">
        <v>55</v>
      </c>
      <c r="AR86" s="66" t="s">
        <v>56</v>
      </c>
      <c r="AS86" s="67" t="s">
        <v>57</v>
      </c>
      <c r="AT86" s="65" t="s">
        <v>58</v>
      </c>
      <c r="AU86" s="66" t="s">
        <v>59</v>
      </c>
      <c r="AV86" s="7"/>
      <c r="AW86" s="68" t="s">
        <v>21</v>
      </c>
      <c r="AX86" s="53" t="s">
        <v>21</v>
      </c>
      <c r="AY86" s="47"/>
      <c r="AZ86" s="47"/>
      <c r="BA86" s="7"/>
      <c r="BB86" s="69">
        <v>1</v>
      </c>
      <c r="BC86" s="70">
        <v>0</v>
      </c>
      <c r="BD86" s="71" t="s">
        <v>60</v>
      </c>
    </row>
    <row r="87" spans="2:56" ht="16.5" thickBot="1">
      <c r="B87" s="72">
        <v>41715</v>
      </c>
      <c r="C87" s="73">
        <v>2</v>
      </c>
      <c r="D87" s="14">
        <v>7.5</v>
      </c>
      <c r="E87" s="74"/>
      <c r="F87" s="75">
        <v>0</v>
      </c>
      <c r="G87" s="14">
        <v>0</v>
      </c>
      <c r="H87" s="14">
        <v>0</v>
      </c>
      <c r="I87" s="14">
        <v>0</v>
      </c>
      <c r="J87" s="14">
        <v>0</v>
      </c>
      <c r="K87" s="14">
        <f>SUM(F87:J87)</f>
        <v>0</v>
      </c>
      <c r="L87" s="74"/>
      <c r="M87" s="75">
        <v>0</v>
      </c>
      <c r="N87" s="14">
        <v>0</v>
      </c>
      <c r="O87" s="74"/>
      <c r="P87" s="76">
        <f>D87-(M87+N87)</f>
        <v>7.5</v>
      </c>
      <c r="Q87" s="74"/>
      <c r="R87" s="77" t="s">
        <v>137</v>
      </c>
      <c r="S87" s="78">
        <v>7.4999999999999997E-2</v>
      </c>
      <c r="T87" s="78">
        <v>7.4999999999999997E-2</v>
      </c>
      <c r="U87" s="79">
        <f>S87+T87</f>
        <v>0.15</v>
      </c>
      <c r="V87" s="80">
        <v>105</v>
      </c>
      <c r="W87" s="15">
        <f>V87*P88</f>
        <v>787.5</v>
      </c>
      <c r="X87" s="74"/>
      <c r="Y87" s="81">
        <v>900</v>
      </c>
      <c r="Z87" s="82">
        <v>900</v>
      </c>
      <c r="AA87" s="82">
        <v>0</v>
      </c>
      <c r="AB87" s="82">
        <v>0</v>
      </c>
      <c r="AC87" s="83">
        <v>900</v>
      </c>
      <c r="AD87" s="84"/>
      <c r="AE87" s="81">
        <v>0</v>
      </c>
      <c r="AF87" s="82">
        <v>0</v>
      </c>
      <c r="AG87" s="82">
        <v>0</v>
      </c>
      <c r="AH87" s="82">
        <v>0</v>
      </c>
      <c r="AI87" s="5"/>
      <c r="AJ87" s="11">
        <f>AC87*U87</f>
        <v>135</v>
      </c>
      <c r="AK87" s="85">
        <v>0</v>
      </c>
      <c r="AL87" s="14">
        <v>0</v>
      </c>
      <c r="AM87" s="14">
        <v>0</v>
      </c>
      <c r="AN87" s="15">
        <v>0</v>
      </c>
      <c r="AO87" s="86" t="e">
        <f>#REF!</f>
        <v>#REF!</v>
      </c>
      <c r="AP87" s="87">
        <v>0</v>
      </c>
      <c r="AQ87" s="87">
        <v>10</v>
      </c>
      <c r="AR87" s="88">
        <f>100- ((AP87+AQ87)/(AC87*2))*100</f>
        <v>99.444444444444443</v>
      </c>
      <c r="AS87" s="89">
        <v>1480</v>
      </c>
      <c r="AT87" s="90">
        <f>AJ87+AK87+AL87+AM87</f>
        <v>135</v>
      </c>
      <c r="AU87" s="90">
        <f>AS87-AT87</f>
        <v>1345</v>
      </c>
      <c r="AV87" s="5"/>
      <c r="AW87" s="11">
        <f>(AC87/W87)*100</f>
        <v>114.28571428571428</v>
      </c>
      <c r="AX87" s="14" t="s">
        <v>63</v>
      </c>
      <c r="AY87" s="15">
        <v>0</v>
      </c>
      <c r="AZ87" s="14">
        <v>0</v>
      </c>
      <c r="BA87" s="74"/>
      <c r="BB87" s="75" t="s">
        <v>64</v>
      </c>
      <c r="BC87" s="14" t="s">
        <v>64</v>
      </c>
      <c r="BD87" s="14" t="s">
        <v>64</v>
      </c>
    </row>
    <row r="88" spans="2:56" ht="15.75">
      <c r="B88" s="91" t="s">
        <v>70</v>
      </c>
      <c r="C88" s="92" t="s">
        <v>12</v>
      </c>
      <c r="D88" s="92"/>
      <c r="E88" s="74"/>
      <c r="F88" s="77"/>
      <c r="G88" s="92"/>
      <c r="H88" s="92"/>
      <c r="I88" s="92"/>
      <c r="J88" s="92"/>
      <c r="K88" s="92"/>
      <c r="L88" s="74"/>
      <c r="M88" s="77"/>
      <c r="N88" s="92"/>
      <c r="O88" s="74"/>
      <c r="P88" s="93">
        <f>D87-M87-N87-K87</f>
        <v>7.5</v>
      </c>
      <c r="Q88" s="74"/>
      <c r="R88" s="77"/>
      <c r="S88" s="78"/>
      <c r="T88" s="78"/>
      <c r="U88" s="79"/>
      <c r="V88" s="80"/>
      <c r="W88" s="15">
        <f>V87*P88</f>
        <v>787.5</v>
      </c>
      <c r="X88" s="95"/>
      <c r="Y88" s="96"/>
      <c r="Z88" s="97"/>
      <c r="AA88" s="97"/>
      <c r="AB88" s="97"/>
      <c r="AC88" s="98"/>
      <c r="AD88" s="99"/>
      <c r="AE88" s="96"/>
      <c r="AF88" s="97"/>
      <c r="AG88" s="97"/>
      <c r="AH88" s="97"/>
      <c r="AI88" s="10"/>
      <c r="AJ88" s="100"/>
      <c r="AK88" s="101"/>
      <c r="AL88" s="102"/>
      <c r="AM88" s="102"/>
      <c r="AN88" s="102"/>
      <c r="AO88" s="95"/>
      <c r="AP88" s="103"/>
      <c r="AQ88" s="103"/>
      <c r="AR88" s="104"/>
      <c r="AS88" s="105"/>
      <c r="AT88" s="101"/>
      <c r="AU88" s="101"/>
      <c r="AV88" s="10"/>
      <c r="AW88" s="106">
        <f>((AC87+AC88)/W88)*100</f>
        <v>114.28571428571428</v>
      </c>
      <c r="AX88" s="102"/>
      <c r="AY88" s="102"/>
      <c r="AZ88" s="102"/>
      <c r="BA88" s="95"/>
      <c r="BB88" s="77"/>
      <c r="BC88" s="92"/>
      <c r="BD88" s="92"/>
    </row>
    <row r="89" spans="2:56" ht="15.75" thickBot="1"/>
    <row r="90" spans="2:56" ht="16.5" thickBot="1">
      <c r="B90" s="72">
        <v>41715</v>
      </c>
      <c r="C90" s="73">
        <v>3</v>
      </c>
      <c r="D90" s="14">
        <v>8.5</v>
      </c>
      <c r="E90" s="74"/>
      <c r="F90" s="75">
        <v>0</v>
      </c>
      <c r="G90" s="14">
        <v>0</v>
      </c>
      <c r="H90" s="14">
        <v>0</v>
      </c>
      <c r="I90" s="14">
        <v>0</v>
      </c>
      <c r="J90" s="14">
        <v>0</v>
      </c>
      <c r="K90" s="14">
        <f>SUM(F90:J90)</f>
        <v>0</v>
      </c>
      <c r="L90" s="74"/>
      <c r="M90" s="75">
        <v>0</v>
      </c>
      <c r="N90" s="14">
        <v>0</v>
      </c>
      <c r="O90" s="74"/>
      <c r="P90" s="76">
        <f>D90-(M90+N90)</f>
        <v>8.5</v>
      </c>
      <c r="Q90" s="74"/>
      <c r="R90" s="77" t="s">
        <v>137</v>
      </c>
      <c r="S90" s="78">
        <v>7.4999999999999997E-2</v>
      </c>
      <c r="T90" s="78">
        <v>7.4999999999999997E-2</v>
      </c>
      <c r="U90" s="79">
        <f>S90+T90</f>
        <v>0.15</v>
      </c>
      <c r="V90" s="80">
        <v>105</v>
      </c>
      <c r="W90" s="15">
        <f>V90*P91</f>
        <v>892.5</v>
      </c>
      <c r="X90" s="74"/>
      <c r="Y90" s="81">
        <v>850</v>
      </c>
      <c r="Z90" s="82">
        <v>850</v>
      </c>
      <c r="AA90" s="82">
        <v>0</v>
      </c>
      <c r="AB90" s="82">
        <v>0</v>
      </c>
      <c r="AC90" s="83">
        <v>850</v>
      </c>
      <c r="AD90" s="84"/>
      <c r="AE90" s="81">
        <v>23</v>
      </c>
      <c r="AF90" s="82">
        <v>20</v>
      </c>
      <c r="AG90" s="82">
        <v>0</v>
      </c>
      <c r="AH90" s="82">
        <v>23</v>
      </c>
      <c r="AI90" s="5"/>
      <c r="AJ90" s="11">
        <f>AC90*U90</f>
        <v>127.5</v>
      </c>
      <c r="AK90" s="85">
        <v>3.2</v>
      </c>
      <c r="AL90" s="14">
        <v>0</v>
      </c>
      <c r="AM90" s="14">
        <v>0</v>
      </c>
      <c r="AN90" s="15">
        <v>0</v>
      </c>
      <c r="AO90" s="86" t="e">
        <f>#REF!</f>
        <v>#REF!</v>
      </c>
      <c r="AP90" s="87">
        <v>0</v>
      </c>
      <c r="AQ90" s="87">
        <v>10</v>
      </c>
      <c r="AR90" s="88">
        <f>100- ((AP90+AQ90)/(AC90*2))*100</f>
        <v>99.411764705882348</v>
      </c>
      <c r="AS90" s="89">
        <f>AU87</f>
        <v>1345</v>
      </c>
      <c r="AT90" s="90">
        <f>AJ90+AK90+AL90+AM90</f>
        <v>130.69999999999999</v>
      </c>
      <c r="AU90" s="90">
        <f>AS90-AT90</f>
        <v>1214.3</v>
      </c>
      <c r="AV90" s="5"/>
      <c r="AW90" s="11">
        <f>(AC90/W90)*100</f>
        <v>95.238095238095227</v>
      </c>
      <c r="AX90" s="14" t="s">
        <v>63</v>
      </c>
      <c r="AY90" s="15">
        <v>0</v>
      </c>
      <c r="AZ90" s="14">
        <v>0</v>
      </c>
      <c r="BA90" s="74"/>
      <c r="BB90" s="75" t="s">
        <v>64</v>
      </c>
      <c r="BC90" s="14" t="s">
        <v>64</v>
      </c>
      <c r="BD90" s="14" t="s">
        <v>64</v>
      </c>
    </row>
    <row r="91" spans="2:56" ht="15.75">
      <c r="B91" s="91" t="s">
        <v>138</v>
      </c>
      <c r="C91" s="92" t="s">
        <v>12</v>
      </c>
      <c r="D91" s="92"/>
      <c r="E91" s="74"/>
      <c r="F91" s="77"/>
      <c r="G91" s="92"/>
      <c r="H91" s="92"/>
      <c r="I91" s="92"/>
      <c r="J91" s="92"/>
      <c r="K91" s="92"/>
      <c r="L91" s="74"/>
      <c r="M91" s="77"/>
      <c r="N91" s="92"/>
      <c r="O91" s="74"/>
      <c r="P91" s="93">
        <f>D90-M90-N90-K90</f>
        <v>8.5</v>
      </c>
      <c r="Q91" s="74"/>
      <c r="R91" s="77"/>
      <c r="S91" s="78"/>
      <c r="T91" s="78"/>
      <c r="U91" s="79"/>
      <c r="V91" s="80"/>
      <c r="W91" s="15">
        <f>V90*P91</f>
        <v>892.5</v>
      </c>
      <c r="X91" s="95"/>
      <c r="Y91" s="96"/>
      <c r="Z91" s="97"/>
      <c r="AA91" s="97"/>
      <c r="AB91" s="97"/>
      <c r="AC91" s="98"/>
      <c r="AD91" s="99"/>
      <c r="AE91" s="96"/>
      <c r="AF91" s="97"/>
      <c r="AG91" s="97"/>
      <c r="AH91" s="97"/>
      <c r="AI91" s="10"/>
      <c r="AJ91" s="100"/>
      <c r="AK91" s="101"/>
      <c r="AL91" s="102"/>
      <c r="AM91" s="102"/>
      <c r="AN91" s="102"/>
      <c r="AO91" s="95"/>
      <c r="AP91" s="103"/>
      <c r="AQ91" s="103"/>
      <c r="AR91" s="104"/>
      <c r="AS91" s="105"/>
      <c r="AT91" s="101"/>
      <c r="AU91" s="101"/>
      <c r="AV91" s="10"/>
      <c r="AW91" s="106">
        <f>((AC90+AC91)/W91)*100</f>
        <v>95.238095238095227</v>
      </c>
      <c r="AX91" s="102"/>
      <c r="AY91" s="102"/>
      <c r="AZ91" s="102"/>
      <c r="BA91" s="95"/>
      <c r="BB91" s="77"/>
      <c r="BC91" s="92"/>
      <c r="BD91" s="92"/>
    </row>
    <row r="92" spans="2:56" ht="15.75" thickBot="1"/>
    <row r="93" spans="2:56" ht="16.5" thickBot="1">
      <c r="B93" s="72">
        <v>41351</v>
      </c>
      <c r="C93" s="73">
        <v>1</v>
      </c>
      <c r="D93" s="14">
        <v>8</v>
      </c>
      <c r="E93" s="74"/>
      <c r="F93" s="75">
        <v>0</v>
      </c>
      <c r="G93" s="14">
        <v>0</v>
      </c>
      <c r="H93" s="14">
        <v>0</v>
      </c>
      <c r="I93" s="14">
        <v>0</v>
      </c>
      <c r="J93" s="14">
        <v>0</v>
      </c>
      <c r="K93" s="14">
        <f>SUM(F93:J93)</f>
        <v>0</v>
      </c>
      <c r="L93" s="74"/>
      <c r="M93" s="75">
        <v>0</v>
      </c>
      <c r="N93" s="14">
        <v>0</v>
      </c>
      <c r="O93" s="74"/>
      <c r="P93" s="76">
        <f>D93-(M93+N93)</f>
        <v>8</v>
      </c>
      <c r="Q93" s="74"/>
      <c r="R93" s="77" t="s">
        <v>137</v>
      </c>
      <c r="S93" s="78">
        <v>7.4999999999999997E-2</v>
      </c>
      <c r="T93" s="78">
        <v>7.4999999999999997E-2</v>
      </c>
      <c r="U93" s="79">
        <f>S93+T93</f>
        <v>0.15</v>
      </c>
      <c r="V93" s="80">
        <v>105</v>
      </c>
      <c r="W93" s="15">
        <f>V93*P94</f>
        <v>840</v>
      </c>
      <c r="X93" s="74"/>
      <c r="Y93" s="81">
        <v>890</v>
      </c>
      <c r="Z93" s="82">
        <v>890</v>
      </c>
      <c r="AA93" s="82">
        <v>0</v>
      </c>
      <c r="AB93" s="82">
        <v>0</v>
      </c>
      <c r="AC93" s="83">
        <v>890</v>
      </c>
      <c r="AD93" s="84"/>
      <c r="AE93" s="81">
        <v>5</v>
      </c>
      <c r="AF93" s="82">
        <v>5</v>
      </c>
      <c r="AG93" s="82">
        <v>0</v>
      </c>
      <c r="AH93" s="82">
        <v>5</v>
      </c>
      <c r="AI93" s="5"/>
      <c r="AJ93" s="11">
        <f>AC93*U93</f>
        <v>133.5</v>
      </c>
      <c r="AK93" s="85">
        <v>1.6</v>
      </c>
      <c r="AL93" s="14">
        <v>0</v>
      </c>
      <c r="AM93" s="14">
        <v>0</v>
      </c>
      <c r="AN93" s="15">
        <v>0</v>
      </c>
      <c r="AO93" s="86" t="e">
        <f>#REF!</f>
        <v>#REF!</v>
      </c>
      <c r="AP93" s="87">
        <v>0</v>
      </c>
      <c r="AQ93" s="87">
        <v>10</v>
      </c>
      <c r="AR93" s="88">
        <f>100- ((AP93+AQ93)/(AC93*2))*100</f>
        <v>99.438202247191015</v>
      </c>
      <c r="AS93" s="89">
        <f>AU90</f>
        <v>1214.3</v>
      </c>
      <c r="AT93" s="90">
        <f>AJ93+AK93+AL93+AM93</f>
        <v>135.1</v>
      </c>
      <c r="AU93" s="90">
        <f>AS93-AT93</f>
        <v>1079.2</v>
      </c>
      <c r="AV93" s="5"/>
      <c r="AW93" s="11">
        <f>(AC93/W93)*100</f>
        <v>105.95238095238095</v>
      </c>
      <c r="AX93" s="14" t="s">
        <v>63</v>
      </c>
      <c r="AY93" s="15">
        <v>0</v>
      </c>
      <c r="AZ93" s="14">
        <v>0</v>
      </c>
      <c r="BA93" s="74"/>
      <c r="BB93" s="75" t="s">
        <v>64</v>
      </c>
      <c r="BC93" s="14" t="s">
        <v>64</v>
      </c>
      <c r="BD93" s="14" t="s">
        <v>64</v>
      </c>
    </row>
    <row r="94" spans="2:56" ht="15.75">
      <c r="B94" s="91" t="s">
        <v>144</v>
      </c>
      <c r="C94" s="92"/>
      <c r="D94" s="92"/>
      <c r="E94" s="74"/>
      <c r="F94" s="77"/>
      <c r="G94" s="92"/>
      <c r="H94" s="92"/>
      <c r="I94" s="92"/>
      <c r="J94" s="92"/>
      <c r="K94" s="92"/>
      <c r="L94" s="74"/>
      <c r="M94" s="77"/>
      <c r="N94" s="92"/>
      <c r="O94" s="74"/>
      <c r="P94" s="93">
        <f>D93-M93-N93-K93</f>
        <v>8</v>
      </c>
      <c r="Q94" s="74"/>
      <c r="R94" s="77"/>
      <c r="S94" s="78"/>
      <c r="T94" s="78"/>
      <c r="U94" s="79"/>
      <c r="V94" s="80"/>
      <c r="W94" s="15">
        <f>V93*P94</f>
        <v>840</v>
      </c>
      <c r="X94" s="95"/>
      <c r="Y94" s="96"/>
      <c r="Z94" s="97"/>
      <c r="AA94" s="97"/>
      <c r="AB94" s="97"/>
      <c r="AC94" s="98"/>
      <c r="AD94" s="99"/>
      <c r="AE94" s="96"/>
      <c r="AF94" s="97"/>
      <c r="AG94" s="97"/>
      <c r="AH94" s="97"/>
      <c r="AI94" s="10"/>
      <c r="AJ94" s="100"/>
      <c r="AK94" s="101"/>
      <c r="AL94" s="102"/>
      <c r="AM94" s="102"/>
      <c r="AN94" s="102"/>
      <c r="AO94" s="95"/>
      <c r="AP94" s="103"/>
      <c r="AQ94" s="103"/>
      <c r="AR94" s="104"/>
      <c r="AS94" s="105"/>
      <c r="AT94" s="101"/>
      <c r="AU94" s="101"/>
      <c r="AV94" s="10"/>
      <c r="AW94" s="106">
        <f>((AC93+AC94)/W94)*100</f>
        <v>105.95238095238095</v>
      </c>
      <c r="AX94" s="102"/>
      <c r="AY94" s="102"/>
      <c r="AZ94" s="102"/>
      <c r="BA94" s="95"/>
      <c r="BB94" s="77"/>
      <c r="BC94" s="92"/>
      <c r="BD94" s="92"/>
    </row>
    <row r="95" spans="2:56" ht="15.75" thickBot="1"/>
    <row r="96" spans="2:56" ht="16.5" thickBot="1">
      <c r="B96" s="72">
        <v>41716</v>
      </c>
      <c r="C96" s="73">
        <v>2</v>
      </c>
      <c r="D96" s="14">
        <v>7.5</v>
      </c>
      <c r="E96" s="74"/>
      <c r="F96" s="75">
        <v>0</v>
      </c>
      <c r="G96" s="14">
        <v>0</v>
      </c>
      <c r="H96" s="14">
        <v>0</v>
      </c>
      <c r="I96" s="14">
        <v>0</v>
      </c>
      <c r="J96" s="14">
        <v>0</v>
      </c>
      <c r="K96" s="14">
        <f>SUM(F96:J96)</f>
        <v>0</v>
      </c>
      <c r="L96" s="74"/>
      <c r="M96" s="75">
        <v>0</v>
      </c>
      <c r="N96" s="14">
        <v>0</v>
      </c>
      <c r="O96" s="74"/>
      <c r="P96" s="76">
        <f>D96-(M96+N96)</f>
        <v>7.5</v>
      </c>
      <c r="Q96" s="74"/>
      <c r="R96" s="77" t="s">
        <v>137</v>
      </c>
      <c r="S96" s="78">
        <v>7.4999999999999997E-2</v>
      </c>
      <c r="T96" s="78">
        <v>7.4999999999999997E-2</v>
      </c>
      <c r="U96" s="79">
        <f>S96+T96</f>
        <v>0.15</v>
      </c>
      <c r="V96" s="80">
        <v>105</v>
      </c>
      <c r="W96" s="15">
        <f>V96*P97</f>
        <v>787.5</v>
      </c>
      <c r="X96" s="74"/>
      <c r="Y96" s="81">
        <v>860</v>
      </c>
      <c r="Z96" s="82">
        <v>860</v>
      </c>
      <c r="AA96" s="82">
        <v>0</v>
      </c>
      <c r="AB96" s="82">
        <v>0</v>
      </c>
      <c r="AC96" s="83">
        <v>860</v>
      </c>
      <c r="AD96" s="84"/>
      <c r="AE96" s="81">
        <v>0</v>
      </c>
      <c r="AF96" s="82">
        <v>0</v>
      </c>
      <c r="AG96" s="82">
        <v>0</v>
      </c>
      <c r="AH96" s="82">
        <v>0</v>
      </c>
      <c r="AI96" s="5"/>
      <c r="AJ96" s="11">
        <f>AC96*U96</f>
        <v>129</v>
      </c>
      <c r="AK96" s="85">
        <v>0</v>
      </c>
      <c r="AL96" s="14">
        <v>0</v>
      </c>
      <c r="AM96" s="14">
        <v>0</v>
      </c>
      <c r="AN96" s="15">
        <v>0</v>
      </c>
      <c r="AO96" s="86" t="e">
        <f>#REF!</f>
        <v>#REF!</v>
      </c>
      <c r="AP96" s="87">
        <v>0</v>
      </c>
      <c r="AQ96" s="87">
        <v>10</v>
      </c>
      <c r="AR96" s="88">
        <f>100- ((AP96+AQ96)/(AC96*2))*100</f>
        <v>99.418604651162795</v>
      </c>
      <c r="AS96" s="89">
        <f>AU93</f>
        <v>1079.2</v>
      </c>
      <c r="AT96" s="90">
        <f>AJ96+AK96+AL96+AM96</f>
        <v>129</v>
      </c>
      <c r="AU96" s="90">
        <f>AS96-AT96</f>
        <v>950.2</v>
      </c>
      <c r="AV96" s="5"/>
      <c r="AW96" s="11">
        <f>(AC96/W96)*100</f>
        <v>109.2063492063492</v>
      </c>
      <c r="AX96" s="14" t="s">
        <v>63</v>
      </c>
      <c r="AY96" s="15">
        <v>0</v>
      </c>
      <c r="AZ96" s="14">
        <v>0</v>
      </c>
      <c r="BA96" s="74"/>
      <c r="BB96" s="75" t="s">
        <v>64</v>
      </c>
      <c r="BC96" s="14" t="s">
        <v>64</v>
      </c>
      <c r="BD96" s="14" t="s">
        <v>64</v>
      </c>
    </row>
    <row r="97" spans="2:56" ht="15.75">
      <c r="B97" s="91" t="s">
        <v>70</v>
      </c>
      <c r="C97" s="92" t="s">
        <v>12</v>
      </c>
      <c r="D97" s="92"/>
      <c r="E97" s="74"/>
      <c r="F97" s="77"/>
      <c r="G97" s="92"/>
      <c r="H97" s="92"/>
      <c r="I97" s="92"/>
      <c r="J97" s="92"/>
      <c r="K97" s="92"/>
      <c r="L97" s="74"/>
      <c r="M97" s="77"/>
      <c r="N97" s="92"/>
      <c r="O97" s="74"/>
      <c r="P97" s="93">
        <f>D96-M96-N96-K96</f>
        <v>7.5</v>
      </c>
      <c r="Q97" s="74"/>
      <c r="R97" s="77"/>
      <c r="S97" s="78"/>
      <c r="T97" s="78"/>
      <c r="U97" s="79"/>
      <c r="V97" s="80"/>
      <c r="W97" s="15">
        <f>V96*P97</f>
        <v>787.5</v>
      </c>
      <c r="X97" s="95"/>
      <c r="Y97" s="96"/>
      <c r="Z97" s="97"/>
      <c r="AA97" s="97"/>
      <c r="AB97" s="97"/>
      <c r="AC97" s="98"/>
      <c r="AD97" s="99"/>
      <c r="AE97" s="96"/>
      <c r="AF97" s="97"/>
      <c r="AG97" s="97"/>
      <c r="AH97" s="97"/>
      <c r="AI97" s="10"/>
      <c r="AJ97" s="100"/>
      <c r="AK97" s="101"/>
      <c r="AL97" s="102"/>
      <c r="AM97" s="102"/>
      <c r="AN97" s="102"/>
      <c r="AO97" s="95"/>
      <c r="AP97" s="103"/>
      <c r="AQ97" s="103"/>
      <c r="AR97" s="104"/>
      <c r="AS97" s="105"/>
      <c r="AT97" s="101"/>
      <c r="AU97" s="101"/>
      <c r="AV97" s="10"/>
      <c r="AW97" s="106">
        <f>((AC96+AC97)/W97)*100</f>
        <v>109.2063492063492</v>
      </c>
      <c r="AX97" s="102"/>
      <c r="AY97" s="102"/>
      <c r="AZ97" s="102"/>
      <c r="BA97" s="95"/>
      <c r="BB97" s="77"/>
      <c r="BC97" s="92"/>
      <c r="BD97" s="92"/>
    </row>
    <row r="98" spans="2:56" ht="15.75" thickBot="1"/>
    <row r="99" spans="2:56" ht="16.5" thickBot="1">
      <c r="B99" s="72">
        <v>41716</v>
      </c>
      <c r="C99" s="73">
        <v>3</v>
      </c>
      <c r="D99" s="14">
        <v>8.5</v>
      </c>
      <c r="E99" s="74"/>
      <c r="F99" s="75">
        <v>0</v>
      </c>
      <c r="G99" s="14">
        <v>0</v>
      </c>
      <c r="H99" s="14">
        <v>0</v>
      </c>
      <c r="I99" s="14">
        <v>0</v>
      </c>
      <c r="J99" s="14">
        <v>0</v>
      </c>
      <c r="K99" s="14">
        <f>SUM(F99:J99)</f>
        <v>0</v>
      </c>
      <c r="L99" s="74"/>
      <c r="M99" s="75">
        <v>0</v>
      </c>
      <c r="N99" s="14">
        <v>0</v>
      </c>
      <c r="O99" s="74"/>
      <c r="P99" s="76">
        <f>D99-(M99+N99)</f>
        <v>8.5</v>
      </c>
      <c r="Q99" s="74"/>
      <c r="R99" s="77" t="s">
        <v>137</v>
      </c>
      <c r="S99" s="78">
        <v>7.4999999999999997E-2</v>
      </c>
      <c r="T99" s="78">
        <v>7.4999999999999997E-2</v>
      </c>
      <c r="U99" s="79">
        <f>S99+T99</f>
        <v>0.15</v>
      </c>
      <c r="V99" s="80">
        <v>105</v>
      </c>
      <c r="W99" s="15">
        <f>V99*P100</f>
        <v>892.5</v>
      </c>
      <c r="X99" s="74"/>
      <c r="Y99" s="81">
        <v>896</v>
      </c>
      <c r="Z99" s="82">
        <v>896</v>
      </c>
      <c r="AA99" s="82">
        <v>0</v>
      </c>
      <c r="AB99" s="82">
        <v>0</v>
      </c>
      <c r="AC99" s="83">
        <v>896</v>
      </c>
      <c r="AD99" s="84"/>
      <c r="AE99" s="81">
        <v>23</v>
      </c>
      <c r="AF99" s="82">
        <v>20</v>
      </c>
      <c r="AG99" s="82">
        <v>0</v>
      </c>
      <c r="AH99" s="82">
        <v>23</v>
      </c>
      <c r="AI99" s="5"/>
      <c r="AJ99" s="11">
        <f>AC99*U99</f>
        <v>134.4</v>
      </c>
      <c r="AK99" s="85">
        <v>3.2</v>
      </c>
      <c r="AL99" s="14">
        <v>0</v>
      </c>
      <c r="AM99" s="14">
        <v>0</v>
      </c>
      <c r="AN99" s="15">
        <v>0</v>
      </c>
      <c r="AO99" s="86" t="e">
        <f>#REF!</f>
        <v>#REF!</v>
      </c>
      <c r="AP99" s="87">
        <v>0</v>
      </c>
      <c r="AQ99" s="87">
        <v>10</v>
      </c>
      <c r="AR99" s="88">
        <f>100- ((AP99+AQ99)/(AC99*2))*100</f>
        <v>99.441964285714292</v>
      </c>
      <c r="AS99" s="89">
        <f>AU96</f>
        <v>950.2</v>
      </c>
      <c r="AT99" s="90">
        <f>AJ99+AK99+AL99+AM99</f>
        <v>137.6</v>
      </c>
      <c r="AU99" s="90">
        <f>AS99-AT99</f>
        <v>812.6</v>
      </c>
      <c r="AV99" s="5"/>
      <c r="AW99" s="11">
        <f>(AC99/W99)*100</f>
        <v>100.3921568627451</v>
      </c>
      <c r="AX99" s="14" t="s">
        <v>63</v>
      </c>
      <c r="AY99" s="15">
        <v>0</v>
      </c>
      <c r="AZ99" s="14">
        <v>0</v>
      </c>
      <c r="BA99" s="74"/>
      <c r="BB99" s="75" t="s">
        <v>64</v>
      </c>
      <c r="BC99" s="14" t="s">
        <v>64</v>
      </c>
      <c r="BD99" s="14" t="s">
        <v>64</v>
      </c>
    </row>
    <row r="100" spans="2:56" ht="15.75">
      <c r="B100" s="91" t="s">
        <v>138</v>
      </c>
      <c r="C100" s="92" t="s">
        <v>12</v>
      </c>
      <c r="D100" s="92"/>
      <c r="E100" s="74"/>
      <c r="F100" s="77"/>
      <c r="G100" s="92"/>
      <c r="H100" s="92"/>
      <c r="I100" s="92"/>
      <c r="J100" s="92"/>
      <c r="K100" s="92"/>
      <c r="L100" s="74"/>
      <c r="M100" s="77"/>
      <c r="N100" s="92"/>
      <c r="O100" s="74"/>
      <c r="P100" s="93">
        <f>D99-M99-N99-K99</f>
        <v>8.5</v>
      </c>
      <c r="Q100" s="74"/>
      <c r="R100" s="77"/>
      <c r="S100" s="78"/>
      <c r="T100" s="78"/>
      <c r="U100" s="79"/>
      <c r="V100" s="80"/>
      <c r="W100" s="15">
        <f>V99*P100</f>
        <v>892.5</v>
      </c>
      <c r="X100" s="95"/>
      <c r="Y100" s="96"/>
      <c r="Z100" s="97"/>
      <c r="AA100" s="97"/>
      <c r="AB100" s="97"/>
      <c r="AC100" s="98"/>
      <c r="AD100" s="99"/>
      <c r="AE100" s="96"/>
      <c r="AF100" s="97"/>
      <c r="AG100" s="97"/>
      <c r="AH100" s="97"/>
      <c r="AI100" s="10"/>
      <c r="AJ100" s="100"/>
      <c r="AK100" s="101"/>
      <c r="AL100" s="102"/>
      <c r="AM100" s="102"/>
      <c r="AN100" s="102"/>
      <c r="AO100" s="95"/>
      <c r="AP100" s="103"/>
      <c r="AQ100" s="103"/>
      <c r="AR100" s="104"/>
      <c r="AS100" s="105"/>
      <c r="AT100" s="101"/>
      <c r="AU100" s="101"/>
      <c r="AV100" s="10"/>
      <c r="AW100" s="106">
        <f>((AC99+AC100)/W100)*100</f>
        <v>100.3921568627451</v>
      </c>
      <c r="AX100" s="102"/>
      <c r="AY100" s="102"/>
      <c r="AZ100" s="102"/>
      <c r="BA100" s="95"/>
      <c r="BB100" s="77"/>
      <c r="BC100" s="92"/>
      <c r="BD100" s="92"/>
    </row>
    <row r="101" spans="2:56" ht="15.75" thickBot="1"/>
    <row r="102" spans="2:56" ht="16.5" thickBot="1">
      <c r="B102" s="72">
        <v>41717</v>
      </c>
      <c r="C102" s="73">
        <v>1</v>
      </c>
      <c r="D102" s="14">
        <v>8</v>
      </c>
      <c r="E102" s="74"/>
      <c r="F102" s="75">
        <v>2</v>
      </c>
      <c r="G102" s="14">
        <v>0</v>
      </c>
      <c r="H102" s="14">
        <v>0</v>
      </c>
      <c r="I102" s="14">
        <v>0</v>
      </c>
      <c r="J102" s="14">
        <v>0</v>
      </c>
      <c r="K102" s="14">
        <f>SUM(F102:J102)</f>
        <v>2</v>
      </c>
      <c r="L102" s="74"/>
      <c r="M102" s="75">
        <v>0</v>
      </c>
      <c r="N102" s="14">
        <v>0</v>
      </c>
      <c r="O102" s="74"/>
      <c r="P102" s="76">
        <f>D102-(M102+N102)</f>
        <v>8</v>
      </c>
      <c r="Q102" s="74"/>
      <c r="R102" s="77" t="s">
        <v>137</v>
      </c>
      <c r="S102" s="78">
        <v>7.4999999999999997E-2</v>
      </c>
      <c r="T102" s="78">
        <v>7.4999999999999997E-2</v>
      </c>
      <c r="U102" s="79">
        <f>S102+T102</f>
        <v>0.15</v>
      </c>
      <c r="V102" s="80">
        <v>105</v>
      </c>
      <c r="W102" s="15">
        <f>V102*P103</f>
        <v>630</v>
      </c>
      <c r="X102" s="74"/>
      <c r="Y102" s="81">
        <v>558</v>
      </c>
      <c r="Z102" s="82">
        <v>558</v>
      </c>
      <c r="AA102" s="82">
        <v>0</v>
      </c>
      <c r="AB102" s="82">
        <v>0</v>
      </c>
      <c r="AC102" s="83">
        <v>558</v>
      </c>
      <c r="AD102" s="84"/>
      <c r="AE102" s="81">
        <v>5</v>
      </c>
      <c r="AF102" s="82">
        <v>5</v>
      </c>
      <c r="AG102" s="82">
        <v>0</v>
      </c>
      <c r="AH102" s="82">
        <v>10</v>
      </c>
      <c r="AI102" s="5"/>
      <c r="AJ102" s="11">
        <f>AC102*U102</f>
        <v>83.7</v>
      </c>
      <c r="AK102" s="85">
        <v>1.6</v>
      </c>
      <c r="AL102" s="14">
        <v>0</v>
      </c>
      <c r="AM102" s="14">
        <v>0</v>
      </c>
      <c r="AN102" s="15">
        <v>0</v>
      </c>
      <c r="AO102" s="86" t="e">
        <f>#REF!</f>
        <v>#REF!</v>
      </c>
      <c r="AP102" s="87">
        <v>0</v>
      </c>
      <c r="AQ102" s="87">
        <v>10</v>
      </c>
      <c r="AR102" s="88">
        <f>100- ((AP102+AQ102)/(AC102*2))*100</f>
        <v>99.103942652329749</v>
      </c>
      <c r="AS102" s="89">
        <f>AU99</f>
        <v>812.6</v>
      </c>
      <c r="AT102" s="90">
        <f>AJ102+AK102+AL102+AM102</f>
        <v>85.3</v>
      </c>
      <c r="AU102" s="90">
        <f>AS102-AT102</f>
        <v>727.30000000000007</v>
      </c>
      <c r="AV102" s="5"/>
      <c r="AW102" s="11">
        <f>(AC102/W102)*100</f>
        <v>88.571428571428569</v>
      </c>
      <c r="AX102" s="14" t="s">
        <v>63</v>
      </c>
      <c r="AY102" s="15">
        <v>0</v>
      </c>
      <c r="AZ102" s="14">
        <v>0</v>
      </c>
      <c r="BA102" s="74"/>
      <c r="BB102" s="75" t="s">
        <v>64</v>
      </c>
      <c r="BC102" s="14" t="s">
        <v>64</v>
      </c>
      <c r="BD102" s="14" t="s">
        <v>64</v>
      </c>
    </row>
    <row r="103" spans="2:56" ht="15.75">
      <c r="B103" s="91" t="s">
        <v>144</v>
      </c>
      <c r="C103" s="92"/>
      <c r="D103" s="92"/>
      <c r="E103" s="74"/>
      <c r="F103" s="77"/>
      <c r="G103" s="92"/>
      <c r="H103" s="92"/>
      <c r="I103" s="92"/>
      <c r="J103" s="92"/>
      <c r="K103" s="92"/>
      <c r="L103" s="74"/>
      <c r="M103" s="77"/>
      <c r="N103" s="92"/>
      <c r="O103" s="74"/>
      <c r="P103" s="93">
        <f>D102-M102-N102-K102</f>
        <v>6</v>
      </c>
      <c r="Q103" s="74"/>
      <c r="R103" s="77"/>
      <c r="S103" s="78"/>
      <c r="T103" s="78"/>
      <c r="U103" s="79"/>
      <c r="V103" s="80"/>
      <c r="W103" s="15">
        <f>V102*P103</f>
        <v>630</v>
      </c>
      <c r="X103" s="95"/>
      <c r="Y103" s="96"/>
      <c r="Z103" s="97"/>
      <c r="AA103" s="97"/>
      <c r="AB103" s="97"/>
      <c r="AC103" s="98"/>
      <c r="AD103" s="99"/>
      <c r="AE103" s="96"/>
      <c r="AF103" s="97"/>
      <c r="AG103" s="97"/>
      <c r="AH103" s="97"/>
      <c r="AI103" s="10"/>
      <c r="AJ103" s="100"/>
      <c r="AK103" s="101"/>
      <c r="AL103" s="102"/>
      <c r="AM103" s="102"/>
      <c r="AN103" s="102"/>
      <c r="AO103" s="95"/>
      <c r="AP103" s="103"/>
      <c r="AQ103" s="103"/>
      <c r="AR103" s="104"/>
      <c r="AS103" s="105"/>
      <c r="AT103" s="101"/>
      <c r="AU103" s="101"/>
      <c r="AV103" s="10"/>
      <c r="AW103" s="106">
        <f>((AC102+AC103)/W103)*100</f>
        <v>88.571428571428569</v>
      </c>
      <c r="AX103" s="102"/>
      <c r="AY103" s="102"/>
      <c r="AZ103" s="102"/>
      <c r="BA103" s="95"/>
      <c r="BB103" s="77"/>
      <c r="BC103" s="92"/>
      <c r="BD103" s="92"/>
    </row>
    <row r="104" spans="2:56" ht="15.75" thickBot="1"/>
    <row r="105" spans="2:56" ht="16.5" thickBot="1">
      <c r="B105" s="72">
        <v>41717</v>
      </c>
      <c r="C105" s="73">
        <v>2</v>
      </c>
      <c r="D105" s="14">
        <v>7.5</v>
      </c>
      <c r="E105" s="74"/>
      <c r="F105" s="75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f>SUM(F105:J105)</f>
        <v>0</v>
      </c>
      <c r="L105" s="74"/>
      <c r="M105" s="75">
        <v>0</v>
      </c>
      <c r="N105" s="14">
        <v>0</v>
      </c>
      <c r="O105" s="74"/>
      <c r="P105" s="76">
        <f>D105-(M105+N105)</f>
        <v>7.5</v>
      </c>
      <c r="Q105" s="74"/>
      <c r="R105" s="77" t="s">
        <v>137</v>
      </c>
      <c r="S105" s="78">
        <v>7.4999999999999997E-2</v>
      </c>
      <c r="T105" s="78">
        <v>7.4999999999999997E-2</v>
      </c>
      <c r="U105" s="79">
        <f>S105+T105</f>
        <v>0.15</v>
      </c>
      <c r="V105" s="80">
        <v>120</v>
      </c>
      <c r="W105" s="15">
        <f>V105*P106</f>
        <v>900</v>
      </c>
      <c r="X105" s="74"/>
      <c r="Y105" s="81">
        <v>768</v>
      </c>
      <c r="Z105" s="82">
        <v>768</v>
      </c>
      <c r="AA105" s="82">
        <v>0</v>
      </c>
      <c r="AB105" s="82">
        <v>0</v>
      </c>
      <c r="AC105" s="83">
        <v>768</v>
      </c>
      <c r="AD105" s="84"/>
      <c r="AE105" s="81">
        <v>7</v>
      </c>
      <c r="AF105" s="82">
        <v>7</v>
      </c>
      <c r="AG105" s="82">
        <v>0</v>
      </c>
      <c r="AH105" s="82">
        <v>14</v>
      </c>
      <c r="AI105" s="5"/>
      <c r="AJ105" s="11">
        <f>AC105*U105</f>
        <v>115.19999999999999</v>
      </c>
      <c r="AK105" s="85">
        <v>1.05</v>
      </c>
      <c r="AL105" s="14">
        <v>0</v>
      </c>
      <c r="AM105" s="14">
        <v>0</v>
      </c>
      <c r="AN105" s="15">
        <v>0</v>
      </c>
      <c r="AO105" s="86" t="e">
        <f>#REF!</f>
        <v>#REF!</v>
      </c>
      <c r="AP105" s="87">
        <v>0</v>
      </c>
      <c r="AQ105" s="87">
        <v>10</v>
      </c>
      <c r="AR105" s="88">
        <f>100- ((AP105+AQ105)/(AC105*2))*100</f>
        <v>99.348958333333329</v>
      </c>
      <c r="AS105" s="89">
        <f>AU102</f>
        <v>727.30000000000007</v>
      </c>
      <c r="AT105" s="90">
        <f>AJ105+AK105+AL105+AM105</f>
        <v>116.24999999999999</v>
      </c>
      <c r="AU105" s="90">
        <f>AS105-AT105</f>
        <v>611.05000000000007</v>
      </c>
      <c r="AV105" s="5"/>
      <c r="AW105" s="11">
        <f>(AC105/W105)*100</f>
        <v>85.333333333333343</v>
      </c>
      <c r="AX105" s="14" t="s">
        <v>63</v>
      </c>
      <c r="AY105" s="15">
        <v>0</v>
      </c>
      <c r="AZ105" s="14">
        <v>0</v>
      </c>
      <c r="BA105" s="74"/>
      <c r="BB105" s="75" t="s">
        <v>64</v>
      </c>
      <c r="BC105" s="14" t="s">
        <v>64</v>
      </c>
      <c r="BD105" s="14" t="s">
        <v>64</v>
      </c>
    </row>
    <row r="106" spans="2:56" ht="15.75">
      <c r="B106" s="91" t="s">
        <v>70</v>
      </c>
      <c r="C106" s="92" t="s">
        <v>12</v>
      </c>
      <c r="D106" s="92"/>
      <c r="E106" s="74"/>
      <c r="F106" s="77"/>
      <c r="G106" s="92"/>
      <c r="H106" s="92"/>
      <c r="I106" s="92"/>
      <c r="J106" s="92"/>
      <c r="K106" s="92"/>
      <c r="L106" s="74"/>
      <c r="M106" s="77"/>
      <c r="N106" s="92"/>
      <c r="O106" s="74"/>
      <c r="P106" s="93">
        <f>D105-M105-N105-K105</f>
        <v>7.5</v>
      </c>
      <c r="Q106" s="74"/>
      <c r="R106" s="77"/>
      <c r="S106" s="78"/>
      <c r="T106" s="78"/>
      <c r="U106" s="79"/>
      <c r="V106" s="80"/>
      <c r="W106" s="15">
        <f>V105*P106</f>
        <v>900</v>
      </c>
      <c r="X106" s="95"/>
      <c r="Y106" s="96"/>
      <c r="Z106" s="97"/>
      <c r="AA106" s="97"/>
      <c r="AB106" s="97"/>
      <c r="AC106" s="98"/>
      <c r="AD106" s="99"/>
      <c r="AE106" s="96"/>
      <c r="AF106" s="97"/>
      <c r="AG106" s="97"/>
      <c r="AH106" s="97"/>
      <c r="AI106" s="10"/>
      <c r="AJ106" s="100"/>
      <c r="AK106" s="101"/>
      <c r="AL106" s="102"/>
      <c r="AM106" s="102"/>
      <c r="AN106" s="102"/>
      <c r="AO106" s="95"/>
      <c r="AP106" s="103"/>
      <c r="AQ106" s="103"/>
      <c r="AR106" s="104"/>
      <c r="AS106" s="105"/>
      <c r="AT106" s="101"/>
      <c r="AU106" s="101"/>
      <c r="AV106" s="10"/>
      <c r="AW106" s="106">
        <f>((AC105+AC106)/W106)*100</f>
        <v>85.333333333333343</v>
      </c>
      <c r="AX106" s="102"/>
      <c r="AY106" s="102"/>
      <c r="AZ106" s="102"/>
      <c r="BA106" s="95"/>
      <c r="BB106" s="77"/>
      <c r="BC106" s="92"/>
      <c r="BD106" s="92"/>
    </row>
    <row r="107" spans="2:56" ht="15.75" thickBot="1"/>
    <row r="108" spans="2:56" ht="16.5" thickBot="1">
      <c r="B108" s="72">
        <v>41717</v>
      </c>
      <c r="C108" s="73">
        <v>3</v>
      </c>
      <c r="D108" s="14">
        <v>8.5</v>
      </c>
      <c r="E108" s="74"/>
      <c r="F108" s="75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f>SUM(F108:J108)</f>
        <v>0</v>
      </c>
      <c r="L108" s="74"/>
      <c r="M108" s="75">
        <v>0</v>
      </c>
      <c r="N108" s="14">
        <v>0</v>
      </c>
      <c r="O108" s="74"/>
      <c r="P108" s="76">
        <f>D108-(M108+N108)</f>
        <v>8.5</v>
      </c>
      <c r="Q108" s="74"/>
      <c r="R108" s="77" t="s">
        <v>137</v>
      </c>
      <c r="S108" s="78">
        <v>7.4999999999999997E-2</v>
      </c>
      <c r="T108" s="78">
        <v>7.4999999999999997E-2</v>
      </c>
      <c r="U108" s="79">
        <f>S108+T108</f>
        <v>0.15</v>
      </c>
      <c r="V108" s="80">
        <v>120</v>
      </c>
      <c r="W108" s="15">
        <f>V108*P109</f>
        <v>1020</v>
      </c>
      <c r="X108" s="74"/>
      <c r="Y108" s="81">
        <v>1126</v>
      </c>
      <c r="Z108" s="82">
        <v>1126</v>
      </c>
      <c r="AA108" s="82">
        <v>0</v>
      </c>
      <c r="AB108" s="82">
        <v>0</v>
      </c>
      <c r="AC108" s="83">
        <v>1126</v>
      </c>
      <c r="AD108" s="84"/>
      <c r="AE108" s="81">
        <v>1</v>
      </c>
      <c r="AF108" s="82">
        <v>0</v>
      </c>
      <c r="AG108" s="82">
        <v>0</v>
      </c>
      <c r="AH108" s="82">
        <v>1</v>
      </c>
      <c r="AI108" s="5"/>
      <c r="AJ108" s="11">
        <f>AC108*U108</f>
        <v>168.9</v>
      </c>
      <c r="AK108" s="85">
        <v>1.4E-2</v>
      </c>
      <c r="AL108" s="14">
        <v>0</v>
      </c>
      <c r="AM108" s="14">
        <v>0</v>
      </c>
      <c r="AN108" s="15">
        <v>0</v>
      </c>
      <c r="AO108" s="86" t="e">
        <f>#REF!</f>
        <v>#REF!</v>
      </c>
      <c r="AP108" s="87">
        <v>0</v>
      </c>
      <c r="AQ108" s="87">
        <v>10</v>
      </c>
      <c r="AR108" s="88">
        <f>100- ((AP108+AQ108)/(AC108*2))*100</f>
        <v>99.555950266429846</v>
      </c>
      <c r="AS108" s="89">
        <f>AU105</f>
        <v>611.05000000000007</v>
      </c>
      <c r="AT108" s="90">
        <f>AJ108+AK108+AL108+AM108</f>
        <v>168.91400000000002</v>
      </c>
      <c r="AU108" s="90">
        <f>AS108-AT108</f>
        <v>442.13600000000008</v>
      </c>
      <c r="AV108" s="5"/>
      <c r="AW108" s="11">
        <f>(AC108/W108)*100</f>
        <v>110.39215686274511</v>
      </c>
      <c r="AX108" s="14" t="s">
        <v>63</v>
      </c>
      <c r="AY108" s="15">
        <v>0</v>
      </c>
      <c r="AZ108" s="14">
        <v>0</v>
      </c>
      <c r="BA108" s="74"/>
      <c r="BB108" s="75" t="s">
        <v>64</v>
      </c>
      <c r="BC108" s="14" t="s">
        <v>64</v>
      </c>
      <c r="BD108" s="14" t="s">
        <v>64</v>
      </c>
    </row>
    <row r="109" spans="2:56" ht="15.75">
      <c r="B109" s="91" t="s">
        <v>138</v>
      </c>
      <c r="C109" s="92" t="s">
        <v>12</v>
      </c>
      <c r="D109" s="92"/>
      <c r="E109" s="74"/>
      <c r="F109" s="77"/>
      <c r="G109" s="92"/>
      <c r="H109" s="92"/>
      <c r="I109" s="92"/>
      <c r="J109" s="92"/>
      <c r="K109" s="92"/>
      <c r="L109" s="74"/>
      <c r="M109" s="77"/>
      <c r="N109" s="92"/>
      <c r="O109" s="74"/>
      <c r="P109" s="93">
        <f>D108-M108-N108-K108</f>
        <v>8.5</v>
      </c>
      <c r="Q109" s="74"/>
      <c r="R109" s="77"/>
      <c r="S109" s="78"/>
      <c r="T109" s="78"/>
      <c r="U109" s="79"/>
      <c r="V109" s="80"/>
      <c r="W109" s="15">
        <f>V108*P109</f>
        <v>1020</v>
      </c>
      <c r="X109" s="95"/>
      <c r="Y109" s="96"/>
      <c r="Z109" s="97"/>
      <c r="AA109" s="97"/>
      <c r="AB109" s="97"/>
      <c r="AC109" s="98"/>
      <c r="AD109" s="99"/>
      <c r="AE109" s="96"/>
      <c r="AF109" s="97"/>
      <c r="AG109" s="97"/>
      <c r="AH109" s="97"/>
      <c r="AI109" s="10"/>
      <c r="AJ109" s="100"/>
      <c r="AK109" s="101"/>
      <c r="AL109" s="102"/>
      <c r="AM109" s="102"/>
      <c r="AN109" s="102"/>
      <c r="AO109" s="95"/>
      <c r="AP109" s="103"/>
      <c r="AQ109" s="103"/>
      <c r="AR109" s="104"/>
      <c r="AS109" s="105"/>
      <c r="AT109" s="101"/>
      <c r="AU109" s="101"/>
      <c r="AV109" s="10"/>
      <c r="AW109" s="106">
        <f>((AC108+AC109)/W109)*100</f>
        <v>110.39215686274511</v>
      </c>
      <c r="AX109" s="102"/>
      <c r="AY109" s="102"/>
      <c r="AZ109" s="102"/>
      <c r="BA109" s="95"/>
      <c r="BB109" s="77"/>
      <c r="BC109" s="92"/>
      <c r="BD109" s="92"/>
    </row>
    <row r="110" spans="2:56" ht="15.75" thickBot="1"/>
    <row r="111" spans="2:56" ht="16.5" thickBot="1">
      <c r="B111" s="72">
        <v>41718</v>
      </c>
      <c r="C111" s="73">
        <v>1</v>
      </c>
      <c r="D111" s="14">
        <v>8</v>
      </c>
      <c r="E111" s="74"/>
      <c r="F111" s="75">
        <v>0.5</v>
      </c>
      <c r="G111" s="14">
        <v>0</v>
      </c>
      <c r="H111" s="14">
        <v>0</v>
      </c>
      <c r="I111" s="14">
        <v>0</v>
      </c>
      <c r="J111" s="14">
        <v>0</v>
      </c>
      <c r="K111" s="14">
        <f>SUM(F111:J111)</f>
        <v>0.5</v>
      </c>
      <c r="L111" s="74"/>
      <c r="M111" s="75">
        <v>0</v>
      </c>
      <c r="N111" s="14">
        <v>0</v>
      </c>
      <c r="O111" s="74"/>
      <c r="P111" s="76">
        <f>D111-(M111+N111)</f>
        <v>8</v>
      </c>
      <c r="Q111" s="74"/>
      <c r="R111" s="77" t="s">
        <v>137</v>
      </c>
      <c r="S111" s="78">
        <v>7.4999999999999997E-2</v>
      </c>
      <c r="T111" s="78">
        <v>7.4999999999999997E-2</v>
      </c>
      <c r="U111" s="79">
        <f>S111+T111</f>
        <v>0.15</v>
      </c>
      <c r="V111" s="80">
        <v>120</v>
      </c>
      <c r="W111" s="15">
        <f>V111*P111</f>
        <v>960</v>
      </c>
      <c r="X111" s="74"/>
      <c r="Y111" s="81">
        <v>960</v>
      </c>
      <c r="Z111" s="82">
        <v>960</v>
      </c>
      <c r="AA111" s="82">
        <v>0</v>
      </c>
      <c r="AB111" s="82">
        <v>0</v>
      </c>
      <c r="AC111" s="83">
        <v>960</v>
      </c>
      <c r="AD111" s="84"/>
      <c r="AE111" s="81">
        <v>0</v>
      </c>
      <c r="AF111" s="82">
        <v>0</v>
      </c>
      <c r="AG111" s="82">
        <v>0</v>
      </c>
      <c r="AH111" s="82">
        <v>0</v>
      </c>
      <c r="AI111" s="5"/>
      <c r="AJ111" s="11">
        <f>AC111*U111</f>
        <v>144</v>
      </c>
      <c r="AK111" s="85">
        <v>0</v>
      </c>
      <c r="AL111" s="14">
        <v>0</v>
      </c>
      <c r="AM111" s="14">
        <v>0</v>
      </c>
      <c r="AN111" s="15">
        <v>0</v>
      </c>
      <c r="AO111" s="86" t="e">
        <f>#REF!</f>
        <v>#REF!</v>
      </c>
      <c r="AP111" s="87">
        <v>0</v>
      </c>
      <c r="AQ111" s="87">
        <v>10</v>
      </c>
      <c r="AR111" s="88">
        <f>100- ((AP111+AQ111)/(AC111*2))*100</f>
        <v>99.479166666666671</v>
      </c>
      <c r="AS111" s="89">
        <f>AU108</f>
        <v>442.13600000000008</v>
      </c>
      <c r="AT111" s="90">
        <f>AJ111+AK111+AL111+AM111</f>
        <v>144</v>
      </c>
      <c r="AU111" s="90">
        <f>AS111-AT111</f>
        <v>298.13600000000008</v>
      </c>
      <c r="AV111" s="5"/>
      <c r="AW111" s="11">
        <f>(AC111/W111)*100</f>
        <v>100</v>
      </c>
      <c r="AX111" s="14" t="s">
        <v>63</v>
      </c>
      <c r="AY111" s="15">
        <v>0</v>
      </c>
      <c r="AZ111" s="14">
        <v>0</v>
      </c>
      <c r="BA111" s="74"/>
      <c r="BB111" s="75" t="s">
        <v>64</v>
      </c>
      <c r="BC111" s="14" t="s">
        <v>64</v>
      </c>
      <c r="BD111" s="14" t="s">
        <v>64</v>
      </c>
    </row>
    <row r="112" spans="2:56" ht="15.75">
      <c r="B112" s="91" t="s">
        <v>136</v>
      </c>
      <c r="C112" s="92"/>
      <c r="D112" s="92"/>
      <c r="E112" s="74"/>
      <c r="F112" s="77"/>
      <c r="G112" s="92"/>
      <c r="H112" s="92"/>
      <c r="I112" s="92"/>
      <c r="J112" s="92"/>
      <c r="K112" s="92"/>
      <c r="L112" s="74"/>
      <c r="M112" s="77"/>
      <c r="N112" s="92"/>
      <c r="O112" s="74"/>
      <c r="P112" s="93">
        <f>D111-M111-N111-K111</f>
        <v>7.5</v>
      </c>
      <c r="Q112" s="74"/>
      <c r="R112" s="77"/>
      <c r="S112" s="78"/>
      <c r="T112" s="78"/>
      <c r="U112" s="79"/>
      <c r="V112" s="80"/>
      <c r="W112" s="15">
        <f>V111*P112</f>
        <v>900</v>
      </c>
      <c r="X112" s="95"/>
      <c r="Y112" s="96"/>
      <c r="Z112" s="97"/>
      <c r="AA112" s="97"/>
      <c r="AB112" s="97"/>
      <c r="AC112" s="98"/>
      <c r="AD112" s="99"/>
      <c r="AE112" s="96"/>
      <c r="AF112" s="97"/>
      <c r="AG112" s="97"/>
      <c r="AH112" s="97"/>
      <c r="AI112" s="10"/>
      <c r="AJ112" s="100"/>
      <c r="AK112" s="101"/>
      <c r="AL112" s="102"/>
      <c r="AM112" s="102"/>
      <c r="AN112" s="102"/>
      <c r="AO112" s="95"/>
      <c r="AP112" s="103"/>
      <c r="AQ112" s="103"/>
      <c r="AR112" s="104"/>
      <c r="AS112" s="105"/>
      <c r="AT112" s="101"/>
      <c r="AU112" s="101"/>
      <c r="AV112" s="10"/>
      <c r="AW112" s="106">
        <f>((AC111+AC112)/W112)*100</f>
        <v>106.66666666666667</v>
      </c>
      <c r="AX112" s="102"/>
      <c r="AY112" s="102"/>
      <c r="AZ112" s="102"/>
      <c r="BA112" s="95"/>
      <c r="BB112" s="77"/>
      <c r="BC112" s="92"/>
      <c r="BD112" s="92"/>
    </row>
    <row r="113" spans="2:56" ht="15.75" thickBot="1"/>
    <row r="114" spans="2:56" ht="16.5" thickBot="1">
      <c r="B114" s="72">
        <v>41718</v>
      </c>
      <c r="C114" s="73">
        <v>2</v>
      </c>
      <c r="D114" s="14">
        <v>7.5</v>
      </c>
      <c r="E114" s="74"/>
      <c r="F114" s="75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f>SUM(F114:J114)</f>
        <v>0</v>
      </c>
      <c r="L114" s="74"/>
      <c r="M114" s="75">
        <v>0</v>
      </c>
      <c r="N114" s="14">
        <v>0</v>
      </c>
      <c r="O114" s="74"/>
      <c r="P114" s="76">
        <f>D114-(M114+N114)</f>
        <v>7.5</v>
      </c>
      <c r="Q114" s="74"/>
      <c r="R114" s="77" t="s">
        <v>137</v>
      </c>
      <c r="S114" s="78">
        <v>7.4999999999999997E-2</v>
      </c>
      <c r="T114" s="78">
        <v>7.4999999999999997E-2</v>
      </c>
      <c r="U114" s="79">
        <f>S114+T114</f>
        <v>0.15</v>
      </c>
      <c r="V114" s="80">
        <v>120</v>
      </c>
      <c r="W114" s="15">
        <f>V114*P114</f>
        <v>900</v>
      </c>
      <c r="X114" s="74"/>
      <c r="Y114" s="81">
        <v>940</v>
      </c>
      <c r="Z114" s="82">
        <v>940</v>
      </c>
      <c r="AA114" s="82">
        <v>0</v>
      </c>
      <c r="AB114" s="82">
        <v>0</v>
      </c>
      <c r="AC114" s="83">
        <v>940</v>
      </c>
      <c r="AD114" s="84"/>
      <c r="AE114" s="81">
        <v>0</v>
      </c>
      <c r="AF114" s="82">
        <v>0</v>
      </c>
      <c r="AG114" s="82">
        <v>0</v>
      </c>
      <c r="AH114" s="82">
        <v>0</v>
      </c>
      <c r="AI114" s="5"/>
      <c r="AJ114" s="11">
        <f>AC114*U114</f>
        <v>141</v>
      </c>
      <c r="AK114" s="85">
        <v>0</v>
      </c>
      <c r="AL114" s="14">
        <v>0</v>
      </c>
      <c r="AM114" s="14">
        <v>0</v>
      </c>
      <c r="AN114" s="15">
        <v>0</v>
      </c>
      <c r="AO114" s="86" t="e">
        <f>#REF!</f>
        <v>#REF!</v>
      </c>
      <c r="AP114" s="87">
        <v>0</v>
      </c>
      <c r="AQ114" s="87">
        <v>10</v>
      </c>
      <c r="AR114" s="88">
        <f>100- ((AP114+AQ114)/(AC114*2))*100</f>
        <v>99.468085106382972</v>
      </c>
      <c r="AS114" s="89">
        <f>AU111</f>
        <v>298.13600000000008</v>
      </c>
      <c r="AT114" s="90">
        <f>AJ114+AK114+AL114+AM114</f>
        <v>141</v>
      </c>
      <c r="AU114" s="90">
        <f>AS114-AT114</f>
        <v>157.13600000000008</v>
      </c>
      <c r="AV114" s="5"/>
      <c r="AW114" s="11">
        <f>(AC114/W114)*100</f>
        <v>104.44444444444446</v>
      </c>
      <c r="AX114" s="14" t="s">
        <v>63</v>
      </c>
      <c r="AY114" s="15">
        <v>0</v>
      </c>
      <c r="AZ114" s="14">
        <v>0</v>
      </c>
      <c r="BA114" s="74"/>
      <c r="BB114" s="75" t="s">
        <v>64</v>
      </c>
      <c r="BC114" s="14" t="s">
        <v>64</v>
      </c>
      <c r="BD114" s="14" t="s">
        <v>64</v>
      </c>
    </row>
    <row r="115" spans="2:56" ht="15.75">
      <c r="B115" s="91" t="s">
        <v>70</v>
      </c>
      <c r="C115" s="92"/>
      <c r="D115" s="92"/>
      <c r="E115" s="74"/>
      <c r="F115" s="77"/>
      <c r="G115" s="92"/>
      <c r="H115" s="92"/>
      <c r="I115" s="92"/>
      <c r="J115" s="92"/>
      <c r="K115" s="92"/>
      <c r="L115" s="74"/>
      <c r="M115" s="77"/>
      <c r="N115" s="92"/>
      <c r="O115" s="74"/>
      <c r="P115" s="93">
        <f>D114-M114-N114-K114</f>
        <v>7.5</v>
      </c>
      <c r="Q115" s="74"/>
      <c r="R115" s="77"/>
      <c r="S115" s="78"/>
      <c r="T115" s="78"/>
      <c r="U115" s="79"/>
      <c r="V115" s="80"/>
      <c r="W115" s="15">
        <f>V114*P115</f>
        <v>900</v>
      </c>
      <c r="X115" s="95"/>
      <c r="Y115" s="96"/>
      <c r="Z115" s="97"/>
      <c r="AA115" s="97"/>
      <c r="AB115" s="97"/>
      <c r="AC115" s="98"/>
      <c r="AD115" s="99"/>
      <c r="AE115" s="96"/>
      <c r="AF115" s="97"/>
      <c r="AG115" s="97"/>
      <c r="AH115" s="97"/>
      <c r="AI115" s="10"/>
      <c r="AJ115" s="100"/>
      <c r="AK115" s="101"/>
      <c r="AL115" s="102"/>
      <c r="AM115" s="102"/>
      <c r="AN115" s="102"/>
      <c r="AO115" s="95"/>
      <c r="AP115" s="103"/>
      <c r="AQ115" s="103"/>
      <c r="AR115" s="104"/>
      <c r="AS115" s="105"/>
      <c r="AT115" s="101"/>
      <c r="AU115" s="101"/>
      <c r="AV115" s="10"/>
      <c r="AW115" s="106">
        <f>((AC114+AC115)/W115)*100</f>
        <v>104.44444444444446</v>
      </c>
      <c r="AX115" s="102"/>
      <c r="AY115" s="102"/>
      <c r="AZ115" s="102"/>
      <c r="BA115" s="95"/>
      <c r="BB115" s="77"/>
      <c r="BC115" s="92"/>
      <c r="BD115" s="92"/>
    </row>
    <row r="116" spans="2:56" ht="15.75" thickBot="1"/>
    <row r="117" spans="2:56" ht="16.5" thickBot="1">
      <c r="B117" s="72">
        <v>41718</v>
      </c>
      <c r="C117" s="73">
        <v>3</v>
      </c>
      <c r="D117" s="14">
        <v>8.5</v>
      </c>
      <c r="E117" s="74"/>
      <c r="F117" s="75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f>SUM(F117:J117)</f>
        <v>0</v>
      </c>
      <c r="L117" s="74"/>
      <c r="M117" s="75">
        <v>0</v>
      </c>
      <c r="N117" s="14">
        <v>0</v>
      </c>
      <c r="O117" s="74"/>
      <c r="P117" s="76">
        <f>D117-(M117+N117)</f>
        <v>8.5</v>
      </c>
      <c r="Q117" s="74"/>
      <c r="R117" s="77" t="s">
        <v>137</v>
      </c>
      <c r="S117" s="78">
        <v>7.4999999999999997E-2</v>
      </c>
      <c r="T117" s="78">
        <v>7.4999999999999997E-2</v>
      </c>
      <c r="U117" s="79">
        <f>S117+T117</f>
        <v>0.15</v>
      </c>
      <c r="V117" s="80">
        <v>120</v>
      </c>
      <c r="W117" s="15">
        <f>V117*P117</f>
        <v>1020</v>
      </c>
      <c r="X117" s="74"/>
      <c r="Y117" s="81">
        <v>1004</v>
      </c>
      <c r="Z117" s="82">
        <v>1004</v>
      </c>
      <c r="AA117" s="82">
        <v>0</v>
      </c>
      <c r="AB117" s="82">
        <v>0</v>
      </c>
      <c r="AC117" s="83">
        <v>1004</v>
      </c>
      <c r="AD117" s="84"/>
      <c r="AE117" s="81">
        <v>0</v>
      </c>
      <c r="AF117" s="82">
        <v>0</v>
      </c>
      <c r="AG117" s="82">
        <v>0</v>
      </c>
      <c r="AH117" s="82">
        <v>0</v>
      </c>
      <c r="AI117" s="5"/>
      <c r="AJ117" s="11">
        <f>AC117*U117</f>
        <v>150.6</v>
      </c>
      <c r="AK117" s="85">
        <v>0</v>
      </c>
      <c r="AL117" s="14">
        <v>0</v>
      </c>
      <c r="AM117" s="14">
        <v>0</v>
      </c>
      <c r="AN117" s="15">
        <v>0</v>
      </c>
      <c r="AO117" s="86" t="e">
        <f>#REF!</f>
        <v>#REF!</v>
      </c>
      <c r="AP117" s="87">
        <v>0</v>
      </c>
      <c r="AQ117" s="87">
        <v>10</v>
      </c>
      <c r="AR117" s="88">
        <f>100- ((AP117+AQ117)/(AC117*2))*100</f>
        <v>99.501992031872504</v>
      </c>
      <c r="AS117" s="89">
        <f>AU114</f>
        <v>157.13600000000008</v>
      </c>
      <c r="AT117" s="90">
        <f>AJ117+AK117+AL117+AM117</f>
        <v>150.6</v>
      </c>
      <c r="AU117" s="90">
        <f>AS117-AT117</f>
        <v>6.5360000000000866</v>
      </c>
      <c r="AV117" s="5"/>
      <c r="AW117" s="11">
        <f>(AC117/W117)*100</f>
        <v>98.431372549019599</v>
      </c>
      <c r="AX117" s="14" t="s">
        <v>63</v>
      </c>
      <c r="AY117" s="15">
        <v>0</v>
      </c>
      <c r="AZ117" s="14">
        <v>0</v>
      </c>
      <c r="BA117" s="74"/>
      <c r="BB117" s="75" t="s">
        <v>64</v>
      </c>
      <c r="BC117" s="14" t="s">
        <v>64</v>
      </c>
      <c r="BD117" s="14" t="s">
        <v>64</v>
      </c>
    </row>
    <row r="118" spans="2:56" ht="15.75">
      <c r="B118" s="91" t="s">
        <v>138</v>
      </c>
      <c r="C118" s="92"/>
      <c r="D118" s="92"/>
      <c r="E118" s="74"/>
      <c r="F118" s="77"/>
      <c r="G118" s="92"/>
      <c r="H118" s="92"/>
      <c r="I118" s="92"/>
      <c r="J118" s="92"/>
      <c r="K118" s="92"/>
      <c r="L118" s="74"/>
      <c r="M118" s="77"/>
      <c r="N118" s="92"/>
      <c r="O118" s="74"/>
      <c r="P118" s="93">
        <f>D117-M117-N117-K117</f>
        <v>8.5</v>
      </c>
      <c r="Q118" s="74"/>
      <c r="R118" s="77"/>
      <c r="S118" s="78"/>
      <c r="T118" s="78"/>
      <c r="U118" s="79"/>
      <c r="V118" s="80"/>
      <c r="W118" s="15">
        <f>V117*P118</f>
        <v>1020</v>
      </c>
      <c r="X118" s="95"/>
      <c r="Y118" s="96"/>
      <c r="Z118" s="97"/>
      <c r="AA118" s="97"/>
      <c r="AB118" s="97"/>
      <c r="AC118" s="98"/>
      <c r="AD118" s="99"/>
      <c r="AE118" s="96"/>
      <c r="AF118" s="97"/>
      <c r="AG118" s="97"/>
      <c r="AH118" s="97"/>
      <c r="AI118" s="10"/>
      <c r="AJ118" s="100"/>
      <c r="AK118" s="101"/>
      <c r="AL118" s="102"/>
      <c r="AM118" s="102"/>
      <c r="AN118" s="102"/>
      <c r="AO118" s="95"/>
      <c r="AP118" s="103"/>
      <c r="AQ118" s="103"/>
      <c r="AR118" s="104"/>
      <c r="AS118" s="105"/>
      <c r="AT118" s="101"/>
      <c r="AU118" s="101"/>
      <c r="AV118" s="10"/>
      <c r="AW118" s="106">
        <f>((AC117+AC118)/W118)*100</f>
        <v>98.431372549019599</v>
      </c>
      <c r="AX118" s="102"/>
      <c r="AY118" s="102"/>
      <c r="AZ118" s="102"/>
      <c r="BA118" s="95"/>
      <c r="BB118" s="77"/>
      <c r="BC118" s="92"/>
      <c r="BD118" s="92"/>
    </row>
    <row r="119" spans="2:56" ht="15.75" thickBot="1"/>
    <row r="120" spans="2:56">
      <c r="B120" s="11" t="s">
        <v>3</v>
      </c>
      <c r="C120" s="12" t="s">
        <v>4</v>
      </c>
      <c r="D120" s="13" t="s">
        <v>4</v>
      </c>
      <c r="E120" s="3"/>
      <c r="F120" s="268" t="s">
        <v>5</v>
      </c>
      <c r="G120" s="269"/>
      <c r="H120" s="269"/>
      <c r="I120" s="269"/>
      <c r="J120" s="269"/>
      <c r="K120" s="270"/>
      <c r="L120" s="14"/>
      <c r="M120" s="271" t="s">
        <v>6</v>
      </c>
      <c r="N120" s="272"/>
      <c r="O120" s="14"/>
      <c r="P120" s="15" t="s">
        <v>7</v>
      </c>
      <c r="Q120" s="3"/>
      <c r="R120" s="15" t="s">
        <v>8</v>
      </c>
      <c r="S120" s="268" t="s">
        <v>9</v>
      </c>
      <c r="T120" s="269"/>
      <c r="U120" s="270"/>
      <c r="V120" s="15" t="s">
        <v>10</v>
      </c>
      <c r="W120" s="16" t="s">
        <v>11</v>
      </c>
      <c r="X120" s="3" t="s">
        <v>12</v>
      </c>
      <c r="Y120" s="273" t="s">
        <v>13</v>
      </c>
      <c r="Z120" s="274"/>
      <c r="AA120" s="274"/>
      <c r="AB120" s="274"/>
      <c r="AC120" s="17" t="s">
        <v>11</v>
      </c>
      <c r="AD120" s="18"/>
      <c r="AE120" s="275" t="s">
        <v>14</v>
      </c>
      <c r="AF120" s="276"/>
      <c r="AG120" s="276"/>
      <c r="AH120" s="19" t="s">
        <v>15</v>
      </c>
      <c r="AI120" s="3"/>
      <c r="AJ120" s="20" t="s">
        <v>16</v>
      </c>
      <c r="AK120" s="21"/>
      <c r="AL120" s="22"/>
      <c r="AM120" s="23"/>
      <c r="AN120" s="15" t="s">
        <v>17</v>
      </c>
      <c r="AO120" s="3"/>
      <c r="AP120" s="250" t="s">
        <v>18</v>
      </c>
      <c r="AQ120" s="251"/>
      <c r="AR120" s="252"/>
      <c r="AS120" s="250" t="s">
        <v>19</v>
      </c>
      <c r="AT120" s="251"/>
      <c r="AU120" s="252"/>
      <c r="AV120" s="3"/>
      <c r="AW120" s="24" t="s">
        <v>20</v>
      </c>
      <c r="AX120" s="16" t="s">
        <v>20</v>
      </c>
      <c r="AY120" s="15" t="s">
        <v>21</v>
      </c>
      <c r="AZ120" s="15" t="s">
        <v>21</v>
      </c>
      <c r="BA120" s="3"/>
      <c r="BB120" s="14" t="s">
        <v>20</v>
      </c>
      <c r="BC120" s="14" t="s">
        <v>12</v>
      </c>
      <c r="BD120" s="25" t="s">
        <v>12</v>
      </c>
    </row>
    <row r="121" spans="2:56" ht="15.75" thickBot="1">
      <c r="B121" s="26" t="s">
        <v>12</v>
      </c>
      <c r="C121" s="27" t="s">
        <v>12</v>
      </c>
      <c r="D121" s="28" t="s">
        <v>7</v>
      </c>
      <c r="E121" s="5"/>
      <c r="F121" s="29" t="s">
        <v>22</v>
      </c>
      <c r="G121" s="29" t="s">
        <v>23</v>
      </c>
      <c r="H121" s="29" t="s">
        <v>24</v>
      </c>
      <c r="I121" s="29" t="s">
        <v>25</v>
      </c>
      <c r="J121" s="29" t="s">
        <v>26</v>
      </c>
      <c r="K121" s="29" t="s">
        <v>17</v>
      </c>
      <c r="L121" s="30"/>
      <c r="M121" s="31" t="s">
        <v>7</v>
      </c>
      <c r="N121" s="32" t="s">
        <v>27</v>
      </c>
      <c r="O121" s="33"/>
      <c r="P121" s="27" t="s">
        <v>28</v>
      </c>
      <c r="Q121" s="5"/>
      <c r="R121" s="27" t="s">
        <v>29</v>
      </c>
      <c r="S121" s="34" t="s">
        <v>30</v>
      </c>
      <c r="T121" s="27" t="s">
        <v>31</v>
      </c>
      <c r="U121" s="27" t="s">
        <v>32</v>
      </c>
      <c r="V121" s="27" t="s">
        <v>33</v>
      </c>
      <c r="W121" s="35" t="s">
        <v>34</v>
      </c>
      <c r="X121" s="5" t="s">
        <v>12</v>
      </c>
      <c r="Y121" s="253" t="s">
        <v>35</v>
      </c>
      <c r="Z121" s="254"/>
      <c r="AA121" s="254"/>
      <c r="AB121" s="255"/>
      <c r="AC121" s="36" t="s">
        <v>17</v>
      </c>
      <c r="AD121" s="37"/>
      <c r="AE121" s="256" t="s">
        <v>36</v>
      </c>
      <c r="AF121" s="257"/>
      <c r="AG121" s="257"/>
      <c r="AH121" s="38" t="s">
        <v>37</v>
      </c>
      <c r="AI121" s="5"/>
      <c r="AJ121" s="39" t="s">
        <v>38</v>
      </c>
      <c r="AK121" s="40" t="s">
        <v>39</v>
      </c>
      <c r="AL121" s="39" t="s">
        <v>40</v>
      </c>
      <c r="AM121" s="39" t="s">
        <v>41</v>
      </c>
      <c r="AN121" s="27" t="s">
        <v>42</v>
      </c>
      <c r="AO121" s="10"/>
      <c r="AP121" s="41"/>
      <c r="AQ121" s="42"/>
      <c r="AR121" s="34"/>
      <c r="AS121" s="41" t="s">
        <v>43</v>
      </c>
      <c r="AT121" s="43" t="s">
        <v>151</v>
      </c>
      <c r="AU121" s="34"/>
      <c r="AV121" s="5"/>
      <c r="AW121" s="44" t="s">
        <v>11</v>
      </c>
      <c r="AX121" s="35" t="s">
        <v>11</v>
      </c>
      <c r="AY121" s="27" t="s">
        <v>44</v>
      </c>
      <c r="AZ121" s="27" t="s">
        <v>45</v>
      </c>
      <c r="BA121" s="5"/>
      <c r="BB121" s="30" t="s">
        <v>11</v>
      </c>
      <c r="BC121" s="30" t="s">
        <v>44</v>
      </c>
      <c r="BD121" s="45" t="s">
        <v>45</v>
      </c>
    </row>
    <row r="122" spans="2:56" ht="15" customHeight="1" thickBot="1">
      <c r="B122" s="46"/>
      <c r="C122" s="47"/>
      <c r="D122" s="48" t="s">
        <v>12</v>
      </c>
      <c r="E122" s="7"/>
      <c r="F122" s="49"/>
      <c r="G122" s="49"/>
      <c r="H122" s="49"/>
      <c r="I122" s="49" t="s">
        <v>46</v>
      </c>
      <c r="J122" s="49"/>
      <c r="K122" s="49"/>
      <c r="L122" s="50"/>
      <c r="M122" s="51" t="s">
        <v>47</v>
      </c>
      <c r="N122" s="49" t="s">
        <v>48</v>
      </c>
      <c r="O122" s="50"/>
      <c r="P122" s="47" t="s">
        <v>12</v>
      </c>
      <c r="Q122" s="7"/>
      <c r="R122" s="47"/>
      <c r="S122" s="52"/>
      <c r="T122" s="47"/>
      <c r="U122" s="47"/>
      <c r="V122" s="47" t="s">
        <v>49</v>
      </c>
      <c r="W122" s="53" t="s">
        <v>50</v>
      </c>
      <c r="X122" s="7"/>
      <c r="Y122" s="54" t="s">
        <v>30</v>
      </c>
      <c r="Z122" s="54" t="s">
        <v>31</v>
      </c>
      <c r="AA122" s="55" t="s">
        <v>51</v>
      </c>
      <c r="AB122" s="56" t="s">
        <v>52</v>
      </c>
      <c r="AC122" s="57"/>
      <c r="AD122" s="7"/>
      <c r="AE122" s="58" t="s">
        <v>30</v>
      </c>
      <c r="AF122" s="59" t="s">
        <v>31</v>
      </c>
      <c r="AG122" s="60" t="s">
        <v>52</v>
      </c>
      <c r="AH122" s="61" t="s">
        <v>52</v>
      </c>
      <c r="AI122" s="62"/>
      <c r="AJ122" s="47" t="s">
        <v>53</v>
      </c>
      <c r="AK122" s="63" t="s">
        <v>53</v>
      </c>
      <c r="AL122" s="47" t="s">
        <v>53</v>
      </c>
      <c r="AM122" s="47" t="s">
        <v>53</v>
      </c>
      <c r="AN122" s="47" t="s">
        <v>53</v>
      </c>
      <c r="AO122" s="7"/>
      <c r="AP122" s="64" t="s">
        <v>54</v>
      </c>
      <c r="AQ122" s="65" t="s">
        <v>55</v>
      </c>
      <c r="AR122" s="66" t="s">
        <v>56</v>
      </c>
      <c r="AS122" s="67" t="s">
        <v>57</v>
      </c>
      <c r="AT122" s="65" t="s">
        <v>58</v>
      </c>
      <c r="AU122" s="66" t="s">
        <v>59</v>
      </c>
      <c r="AV122" s="7"/>
      <c r="AW122" s="68" t="s">
        <v>21</v>
      </c>
      <c r="AX122" s="53" t="s">
        <v>21</v>
      </c>
      <c r="AY122" s="47"/>
      <c r="AZ122" s="47"/>
      <c r="BA122" s="7"/>
      <c r="BB122" s="69">
        <v>1</v>
      </c>
      <c r="BC122" s="70">
        <v>0</v>
      </c>
      <c r="BD122" s="71" t="s">
        <v>60</v>
      </c>
    </row>
    <row r="123" spans="2:56" ht="16.5" thickBot="1">
      <c r="B123" s="72">
        <v>41719</v>
      </c>
      <c r="C123" s="73">
        <v>2</v>
      </c>
      <c r="D123" s="14">
        <v>7.5</v>
      </c>
      <c r="E123" s="74"/>
      <c r="F123" s="75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f>SUM(F123:J123)</f>
        <v>0</v>
      </c>
      <c r="L123" s="74"/>
      <c r="M123" s="75">
        <v>0</v>
      </c>
      <c r="N123" s="14">
        <v>0</v>
      </c>
      <c r="O123" s="74"/>
      <c r="P123" s="76">
        <f>D123-(M123+N123)</f>
        <v>7.5</v>
      </c>
      <c r="Q123" s="74"/>
      <c r="R123" s="77" t="s">
        <v>137</v>
      </c>
      <c r="S123" s="78">
        <v>7.4999999999999997E-2</v>
      </c>
      <c r="T123" s="78">
        <v>7.4999999999999997E-2</v>
      </c>
      <c r="U123" s="79">
        <f>S123+T123</f>
        <v>0.15</v>
      </c>
      <c r="V123" s="80">
        <v>120</v>
      </c>
      <c r="W123" s="15">
        <v>915</v>
      </c>
      <c r="X123" s="74"/>
      <c r="Y123" s="81">
        <v>915</v>
      </c>
      <c r="Z123" s="82">
        <v>915</v>
      </c>
      <c r="AA123" s="82">
        <v>0</v>
      </c>
      <c r="AB123" s="82">
        <v>0</v>
      </c>
      <c r="AC123" s="83">
        <v>915</v>
      </c>
      <c r="AD123" s="84"/>
      <c r="AE123" s="81">
        <v>0</v>
      </c>
      <c r="AF123" s="82">
        <v>0</v>
      </c>
      <c r="AG123" s="82">
        <v>0</v>
      </c>
      <c r="AH123" s="82">
        <v>0</v>
      </c>
      <c r="AI123" s="5"/>
      <c r="AJ123" s="11">
        <f>AC123*U123</f>
        <v>137.25</v>
      </c>
      <c r="AK123" s="85">
        <v>0</v>
      </c>
      <c r="AL123" s="14">
        <v>0</v>
      </c>
      <c r="AM123" s="14">
        <v>0</v>
      </c>
      <c r="AN123" s="15">
        <v>0</v>
      </c>
      <c r="AO123" s="86" t="e">
        <f>#REF!</f>
        <v>#REF!</v>
      </c>
      <c r="AP123" s="87">
        <v>0</v>
      </c>
      <c r="AQ123" s="87">
        <v>10</v>
      </c>
      <c r="AR123" s="88">
        <f>100- ((AP123+AQ123)/(AC123*2))*100</f>
        <v>99.453551912568301</v>
      </c>
      <c r="AS123" s="89">
        <v>1480</v>
      </c>
      <c r="AT123" s="90">
        <f>AJ123+AK123+AL123+AM123</f>
        <v>137.25</v>
      </c>
      <c r="AU123" s="90">
        <f>AS123-AT123</f>
        <v>1342.75</v>
      </c>
      <c r="AV123" s="5"/>
      <c r="AW123" s="11">
        <f>(AC123/W123)*100</f>
        <v>100</v>
      </c>
      <c r="AX123" s="14" t="s">
        <v>63</v>
      </c>
      <c r="AY123" s="15">
        <v>0</v>
      </c>
      <c r="AZ123" s="14">
        <v>0</v>
      </c>
      <c r="BA123" s="74"/>
      <c r="BB123" s="75" t="s">
        <v>64</v>
      </c>
      <c r="BC123" s="14" t="s">
        <v>64</v>
      </c>
      <c r="BD123" s="14" t="s">
        <v>64</v>
      </c>
    </row>
    <row r="124" spans="2:56" ht="15.75">
      <c r="B124" s="91" t="s">
        <v>145</v>
      </c>
      <c r="C124" s="92"/>
      <c r="D124" s="92"/>
      <c r="E124" s="74"/>
      <c r="F124" s="77"/>
      <c r="G124" s="92"/>
      <c r="H124" s="92"/>
      <c r="I124" s="92"/>
      <c r="J124" s="92"/>
      <c r="K124" s="92"/>
      <c r="L124" s="74"/>
      <c r="M124" s="77"/>
      <c r="N124" s="92"/>
      <c r="O124" s="74"/>
      <c r="P124" s="93">
        <f>D123-M123-N123-K123</f>
        <v>7.5</v>
      </c>
      <c r="Q124" s="74"/>
      <c r="R124" s="77"/>
      <c r="S124" s="78"/>
      <c r="T124" s="78"/>
      <c r="U124" s="79"/>
      <c r="V124" s="80"/>
      <c r="W124" s="15">
        <v>915</v>
      </c>
      <c r="X124" s="95"/>
      <c r="Y124" s="96"/>
      <c r="Z124" s="97"/>
      <c r="AA124" s="97"/>
      <c r="AB124" s="97"/>
      <c r="AC124" s="98"/>
      <c r="AD124" s="99"/>
      <c r="AE124" s="96"/>
      <c r="AF124" s="97"/>
      <c r="AG124" s="97"/>
      <c r="AH124" s="97"/>
      <c r="AI124" s="10"/>
      <c r="AJ124" s="100"/>
      <c r="AK124" s="101"/>
      <c r="AL124" s="102"/>
      <c r="AM124" s="102"/>
      <c r="AN124" s="102"/>
      <c r="AO124" s="95"/>
      <c r="AP124" s="103"/>
      <c r="AQ124" s="103"/>
      <c r="AR124" s="104"/>
      <c r="AS124" s="105"/>
      <c r="AT124" s="101"/>
      <c r="AU124" s="101"/>
      <c r="AV124" s="10"/>
      <c r="AW124" s="106">
        <f>((AC123+AC124)/W124)*100</f>
        <v>100</v>
      </c>
      <c r="AX124" s="102"/>
      <c r="AY124" s="102"/>
      <c r="AZ124" s="102"/>
      <c r="BA124" s="95"/>
      <c r="BB124" s="77"/>
      <c r="BC124" s="92"/>
      <c r="BD124" s="92"/>
    </row>
    <row r="125" spans="2:56" ht="15.75" thickBot="1"/>
    <row r="126" spans="2:56" ht="16.5" thickBot="1">
      <c r="B126" s="72">
        <v>41719</v>
      </c>
      <c r="C126" s="73">
        <v>3</v>
      </c>
      <c r="D126" s="14">
        <v>8.5</v>
      </c>
      <c r="E126" s="74"/>
      <c r="F126" s="75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f>SUM(F126:J126)</f>
        <v>0</v>
      </c>
      <c r="L126" s="74"/>
      <c r="M126" s="75">
        <v>0</v>
      </c>
      <c r="N126" s="14">
        <v>0</v>
      </c>
      <c r="O126" s="74"/>
      <c r="P126" s="76">
        <f>D126-(M126+N126)</f>
        <v>8.5</v>
      </c>
      <c r="Q126" s="74"/>
      <c r="R126" s="77" t="s">
        <v>137</v>
      </c>
      <c r="S126" s="78">
        <v>7.4999999999999997E-2</v>
      </c>
      <c r="T126" s="78">
        <v>7.4999999999999997E-2</v>
      </c>
      <c r="U126" s="79">
        <f>S126+T126</f>
        <v>0.15</v>
      </c>
      <c r="V126" s="80">
        <v>120</v>
      </c>
      <c r="W126" s="15">
        <v>1025</v>
      </c>
      <c r="X126" s="74"/>
      <c r="Y126" s="81">
        <v>1025</v>
      </c>
      <c r="Z126" s="82">
        <v>1025</v>
      </c>
      <c r="AA126" s="82">
        <v>0</v>
      </c>
      <c r="AB126" s="82">
        <v>0</v>
      </c>
      <c r="AC126" s="83">
        <v>1025</v>
      </c>
      <c r="AD126" s="84"/>
      <c r="AE126" s="81">
        <v>0</v>
      </c>
      <c r="AF126" s="82">
        <v>0</v>
      </c>
      <c r="AG126" s="82">
        <v>0</v>
      </c>
      <c r="AH126" s="82">
        <v>0</v>
      </c>
      <c r="AI126" s="5"/>
      <c r="AJ126" s="11">
        <f>AC126*U126</f>
        <v>153.75</v>
      </c>
      <c r="AK126" s="85">
        <v>0</v>
      </c>
      <c r="AL126" s="14">
        <v>0</v>
      </c>
      <c r="AM126" s="14">
        <v>0</v>
      </c>
      <c r="AN126" s="15">
        <v>0</v>
      </c>
      <c r="AO126" s="86" t="e">
        <f>#REF!</f>
        <v>#REF!</v>
      </c>
      <c r="AP126" s="87">
        <v>0</v>
      </c>
      <c r="AQ126" s="87">
        <v>10</v>
      </c>
      <c r="AR126" s="88">
        <f>100- ((AP126+AQ126)/(AC126*2))*100</f>
        <v>99.512195121951223</v>
      </c>
      <c r="AS126" s="89">
        <f>AU123</f>
        <v>1342.75</v>
      </c>
      <c r="AT126" s="90">
        <f>AJ126+AK126+AL126+AM126</f>
        <v>153.75</v>
      </c>
      <c r="AU126" s="90">
        <f>AS126-AT126</f>
        <v>1189</v>
      </c>
      <c r="AV126" s="5"/>
      <c r="AW126" s="11">
        <f>(AC126/W126)*100</f>
        <v>100</v>
      </c>
      <c r="AX126" s="14" t="s">
        <v>63</v>
      </c>
      <c r="AY126" s="15">
        <v>0</v>
      </c>
      <c r="AZ126" s="14">
        <v>0</v>
      </c>
      <c r="BA126" s="74"/>
      <c r="BB126" s="75" t="s">
        <v>64</v>
      </c>
      <c r="BC126" s="14" t="s">
        <v>64</v>
      </c>
      <c r="BD126" s="14" t="s">
        <v>64</v>
      </c>
    </row>
    <row r="127" spans="2:56" ht="15.75">
      <c r="B127" s="91" t="s">
        <v>146</v>
      </c>
      <c r="C127" s="92"/>
      <c r="D127" s="92"/>
      <c r="E127" s="74"/>
      <c r="F127" s="77"/>
      <c r="G127" s="92"/>
      <c r="H127" s="92"/>
      <c r="I127" s="92"/>
      <c r="J127" s="92"/>
      <c r="K127" s="92"/>
      <c r="L127" s="74"/>
      <c r="M127" s="77"/>
      <c r="N127" s="92"/>
      <c r="O127" s="74"/>
      <c r="P127" s="93">
        <f>D126-M126-N126-K126</f>
        <v>8.5</v>
      </c>
      <c r="Q127" s="74"/>
      <c r="R127" s="77"/>
      <c r="S127" s="78"/>
      <c r="T127" s="78"/>
      <c r="U127" s="79"/>
      <c r="V127" s="80"/>
      <c r="W127" s="15">
        <v>1025</v>
      </c>
      <c r="X127" s="95"/>
      <c r="Y127" s="96"/>
      <c r="Z127" s="97"/>
      <c r="AA127" s="97"/>
      <c r="AB127" s="97"/>
      <c r="AC127" s="98"/>
      <c r="AD127" s="99"/>
      <c r="AE127" s="96"/>
      <c r="AF127" s="97"/>
      <c r="AG127" s="97"/>
      <c r="AH127" s="97"/>
      <c r="AI127" s="10"/>
      <c r="AJ127" s="100"/>
      <c r="AK127" s="101"/>
      <c r="AL127" s="102"/>
      <c r="AM127" s="102"/>
      <c r="AN127" s="102"/>
      <c r="AO127" s="95"/>
      <c r="AP127" s="103"/>
      <c r="AQ127" s="103"/>
      <c r="AR127" s="104"/>
      <c r="AS127" s="105"/>
      <c r="AT127" s="101"/>
      <c r="AU127" s="101"/>
      <c r="AV127" s="10"/>
      <c r="AW127" s="106">
        <f>((AC126+AC127)/W127)*100</f>
        <v>100</v>
      </c>
      <c r="AX127" s="102"/>
      <c r="AY127" s="102"/>
      <c r="AZ127" s="102"/>
      <c r="BA127" s="95"/>
      <c r="BB127" s="77"/>
      <c r="BC127" s="92"/>
      <c r="BD127" s="92"/>
    </row>
    <row r="128" spans="2:56" ht="15.75" thickBot="1"/>
    <row r="129" spans="2:56" ht="16.5" thickBot="1">
      <c r="B129" s="72">
        <v>41720</v>
      </c>
      <c r="C129" s="73">
        <v>1</v>
      </c>
      <c r="D129" s="14">
        <v>8</v>
      </c>
      <c r="E129" s="74"/>
      <c r="F129" s="75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f>SUM(F129:J129)</f>
        <v>0</v>
      </c>
      <c r="L129" s="74"/>
      <c r="M129" s="75">
        <v>0</v>
      </c>
      <c r="N129" s="14">
        <v>0</v>
      </c>
      <c r="O129" s="74"/>
      <c r="P129" s="76">
        <f>D129-(M129+N129)</f>
        <v>8</v>
      </c>
      <c r="Q129" s="74"/>
      <c r="R129" s="77" t="s">
        <v>137</v>
      </c>
      <c r="S129" s="78">
        <v>7.4999999999999997E-2</v>
      </c>
      <c r="T129" s="78">
        <v>7.4999999999999997E-2</v>
      </c>
      <c r="U129" s="79">
        <f>S129+T129</f>
        <v>0.15</v>
      </c>
      <c r="V129" s="80">
        <v>120</v>
      </c>
      <c r="W129" s="15">
        <v>900</v>
      </c>
      <c r="X129" s="74"/>
      <c r="Y129" s="81">
        <v>900</v>
      </c>
      <c r="Z129" s="82">
        <v>900</v>
      </c>
      <c r="AA129" s="82">
        <v>0</v>
      </c>
      <c r="AB129" s="82">
        <v>0</v>
      </c>
      <c r="AC129" s="83">
        <v>900</v>
      </c>
      <c r="AD129" s="84"/>
      <c r="AE129" s="81">
        <v>0</v>
      </c>
      <c r="AF129" s="82">
        <v>0</v>
      </c>
      <c r="AG129" s="82">
        <v>0</v>
      </c>
      <c r="AH129" s="82">
        <v>0</v>
      </c>
      <c r="AI129" s="5"/>
      <c r="AJ129" s="11">
        <f>AC129*U129</f>
        <v>135</v>
      </c>
      <c r="AK129" s="85">
        <v>0</v>
      </c>
      <c r="AL129" s="14">
        <v>0</v>
      </c>
      <c r="AM129" s="14">
        <v>0</v>
      </c>
      <c r="AN129" s="15">
        <v>0</v>
      </c>
      <c r="AO129" s="86" t="e">
        <f>#REF!</f>
        <v>#REF!</v>
      </c>
      <c r="AP129" s="87">
        <v>0</v>
      </c>
      <c r="AQ129" s="87">
        <v>10</v>
      </c>
      <c r="AR129" s="88">
        <f>100- ((AP129+AQ129)/(AC129*2))*100</f>
        <v>99.444444444444443</v>
      </c>
      <c r="AS129" s="89">
        <f>AU126</f>
        <v>1189</v>
      </c>
      <c r="AT129" s="90">
        <f>AJ129+AK129+AL129+AM129</f>
        <v>135</v>
      </c>
      <c r="AU129" s="90">
        <f>AS129-AT129</f>
        <v>1054</v>
      </c>
      <c r="AV129" s="5"/>
      <c r="AW129" s="11">
        <f>(AC129/W129)*100</f>
        <v>100</v>
      </c>
      <c r="AX129" s="14" t="s">
        <v>63</v>
      </c>
      <c r="AY129" s="15">
        <v>0</v>
      </c>
      <c r="AZ129" s="14">
        <v>0</v>
      </c>
      <c r="BA129" s="74"/>
      <c r="BB129" s="75" t="s">
        <v>64</v>
      </c>
      <c r="BC129" s="14" t="s">
        <v>64</v>
      </c>
      <c r="BD129" s="14" t="s">
        <v>64</v>
      </c>
    </row>
    <row r="130" spans="2:56" ht="15.75">
      <c r="B130" s="91" t="s">
        <v>136</v>
      </c>
      <c r="C130" s="92"/>
      <c r="D130" s="92"/>
      <c r="E130" s="74"/>
      <c r="F130" s="77"/>
      <c r="G130" s="92"/>
      <c r="H130" s="92"/>
      <c r="I130" s="92"/>
      <c r="J130" s="92"/>
      <c r="K130" s="92"/>
      <c r="L130" s="74"/>
      <c r="M130" s="77"/>
      <c r="N130" s="92"/>
      <c r="O130" s="74"/>
      <c r="P130" s="93">
        <f>D129-M129-N129-K129</f>
        <v>8</v>
      </c>
      <c r="Q130" s="74"/>
      <c r="R130" s="77"/>
      <c r="S130" s="78"/>
      <c r="T130" s="78"/>
      <c r="U130" s="79"/>
      <c r="V130" s="80"/>
      <c r="W130" s="15">
        <v>900</v>
      </c>
      <c r="X130" s="95"/>
      <c r="Y130" s="96"/>
      <c r="Z130" s="97"/>
      <c r="AA130" s="97"/>
      <c r="AB130" s="97"/>
      <c r="AC130" s="98"/>
      <c r="AD130" s="99"/>
      <c r="AE130" s="96"/>
      <c r="AF130" s="97"/>
      <c r="AG130" s="97"/>
      <c r="AH130" s="97"/>
      <c r="AI130" s="10"/>
      <c r="AJ130" s="100"/>
      <c r="AK130" s="101"/>
      <c r="AL130" s="102"/>
      <c r="AM130" s="102"/>
      <c r="AN130" s="102"/>
      <c r="AO130" s="95"/>
      <c r="AP130" s="103"/>
      <c r="AQ130" s="103"/>
      <c r="AR130" s="104"/>
      <c r="AS130" s="105"/>
      <c r="AT130" s="101"/>
      <c r="AU130" s="101"/>
      <c r="AV130" s="10"/>
      <c r="AW130" s="106">
        <f>((AC129+AC130)/W130)*100</f>
        <v>100</v>
      </c>
      <c r="AX130" s="102"/>
      <c r="AY130" s="102"/>
      <c r="AZ130" s="102"/>
      <c r="BA130" s="95"/>
      <c r="BB130" s="77"/>
      <c r="BC130" s="92"/>
      <c r="BD130" s="92"/>
    </row>
    <row r="131" spans="2:56" ht="15.75" thickBot="1"/>
    <row r="132" spans="2:56" ht="16.5" thickBot="1">
      <c r="B132" s="72">
        <v>41720</v>
      </c>
      <c r="C132" s="73">
        <v>2</v>
      </c>
      <c r="D132" s="14">
        <v>7.5</v>
      </c>
      <c r="E132" s="74"/>
      <c r="F132" s="75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f>SUM(F132:J132)</f>
        <v>0</v>
      </c>
      <c r="L132" s="74"/>
      <c r="M132" s="75">
        <v>0</v>
      </c>
      <c r="N132" s="14">
        <v>0</v>
      </c>
      <c r="O132" s="74"/>
      <c r="P132" s="76">
        <f>D132-(M132+N132)</f>
        <v>7.5</v>
      </c>
      <c r="Q132" s="74"/>
      <c r="R132" s="77" t="s">
        <v>137</v>
      </c>
      <c r="S132" s="78">
        <v>7.4999999999999997E-2</v>
      </c>
      <c r="T132" s="78">
        <v>7.4999999999999997E-2</v>
      </c>
      <c r="U132" s="79">
        <f>S132+T132</f>
        <v>0.15</v>
      </c>
      <c r="V132" s="80">
        <v>120</v>
      </c>
      <c r="W132" s="15">
        <v>950</v>
      </c>
      <c r="X132" s="74"/>
      <c r="Y132" s="81">
        <v>950</v>
      </c>
      <c r="Z132" s="82">
        <v>950</v>
      </c>
      <c r="AA132" s="82">
        <v>0</v>
      </c>
      <c r="AB132" s="82">
        <v>0</v>
      </c>
      <c r="AC132" s="83">
        <v>950</v>
      </c>
      <c r="AD132" s="84"/>
      <c r="AE132" s="81">
        <v>0</v>
      </c>
      <c r="AF132" s="82">
        <v>0</v>
      </c>
      <c r="AG132" s="82">
        <v>0</v>
      </c>
      <c r="AH132" s="82">
        <v>0</v>
      </c>
      <c r="AI132" s="5"/>
      <c r="AJ132" s="11">
        <f>AC132*U132</f>
        <v>142.5</v>
      </c>
      <c r="AK132" s="85">
        <v>0</v>
      </c>
      <c r="AL132" s="14">
        <v>0</v>
      </c>
      <c r="AM132" s="14">
        <v>0</v>
      </c>
      <c r="AN132" s="15">
        <v>0</v>
      </c>
      <c r="AO132" s="86" t="e">
        <f>#REF!</f>
        <v>#REF!</v>
      </c>
      <c r="AP132" s="87">
        <v>0</v>
      </c>
      <c r="AQ132" s="87">
        <v>10</v>
      </c>
      <c r="AR132" s="88">
        <f>100- ((AP132+AQ132)/(AC132*2))*100</f>
        <v>99.473684210526315</v>
      </c>
      <c r="AS132" s="89">
        <f>AU129</f>
        <v>1054</v>
      </c>
      <c r="AT132" s="90">
        <f>AJ132+AK132+AL132+AM132</f>
        <v>142.5</v>
      </c>
      <c r="AU132" s="90">
        <f>AS132-AT132</f>
        <v>911.5</v>
      </c>
      <c r="AV132" s="5"/>
      <c r="AW132" s="11">
        <f>(AC132/W132)*100</f>
        <v>100</v>
      </c>
      <c r="AX132" s="14" t="s">
        <v>63</v>
      </c>
      <c r="AY132" s="15">
        <v>0</v>
      </c>
      <c r="AZ132" s="14">
        <v>0</v>
      </c>
      <c r="BA132" s="74"/>
      <c r="BB132" s="75" t="s">
        <v>64</v>
      </c>
      <c r="BC132" s="14" t="s">
        <v>64</v>
      </c>
      <c r="BD132" s="14" t="s">
        <v>64</v>
      </c>
    </row>
    <row r="133" spans="2:56" ht="15.75">
      <c r="B133" s="91" t="s">
        <v>147</v>
      </c>
      <c r="C133" s="92"/>
      <c r="D133" s="92"/>
      <c r="E133" s="74"/>
      <c r="F133" s="77"/>
      <c r="G133" s="92"/>
      <c r="H133" s="92"/>
      <c r="I133" s="92"/>
      <c r="J133" s="92"/>
      <c r="K133" s="92"/>
      <c r="L133" s="74"/>
      <c r="M133" s="77"/>
      <c r="N133" s="92"/>
      <c r="O133" s="74"/>
      <c r="P133" s="93">
        <f>D132-M132-N132-K132</f>
        <v>7.5</v>
      </c>
      <c r="Q133" s="74"/>
      <c r="R133" s="77"/>
      <c r="S133" s="78"/>
      <c r="T133" s="78"/>
      <c r="U133" s="79"/>
      <c r="V133" s="80"/>
      <c r="W133" s="15">
        <v>950</v>
      </c>
      <c r="X133" s="95"/>
      <c r="Y133" s="96"/>
      <c r="Z133" s="97"/>
      <c r="AA133" s="97"/>
      <c r="AB133" s="97"/>
      <c r="AC133" s="98"/>
      <c r="AD133" s="99"/>
      <c r="AE133" s="96"/>
      <c r="AF133" s="97"/>
      <c r="AG133" s="97"/>
      <c r="AH133" s="97"/>
      <c r="AI133" s="10"/>
      <c r="AJ133" s="100"/>
      <c r="AK133" s="101"/>
      <c r="AL133" s="102"/>
      <c r="AM133" s="102"/>
      <c r="AN133" s="102"/>
      <c r="AO133" s="95"/>
      <c r="AP133" s="103"/>
      <c r="AQ133" s="103"/>
      <c r="AR133" s="104"/>
      <c r="AS133" s="105"/>
      <c r="AT133" s="101"/>
      <c r="AU133" s="101"/>
      <c r="AV133" s="10"/>
      <c r="AW133" s="106">
        <f>((AC132+AC133)/W133)*100</f>
        <v>100</v>
      </c>
      <c r="AX133" s="102"/>
      <c r="AY133" s="102"/>
      <c r="AZ133" s="102"/>
      <c r="BA133" s="95"/>
      <c r="BB133" s="77"/>
      <c r="BC133" s="92"/>
      <c r="BD133" s="92"/>
    </row>
    <row r="136" spans="2:56" ht="15.75" thickBot="1"/>
    <row r="137" spans="2:56">
      <c r="B137" s="108" t="s">
        <v>3</v>
      </c>
      <c r="C137" s="109" t="s">
        <v>4</v>
      </c>
      <c r="D137" s="110" t="s">
        <v>4</v>
      </c>
      <c r="E137" s="111"/>
      <c r="F137" s="261" t="s">
        <v>5</v>
      </c>
      <c r="G137" s="262"/>
      <c r="H137" s="262"/>
      <c r="I137" s="262"/>
      <c r="J137" s="262"/>
      <c r="K137" s="263"/>
      <c r="L137" s="112"/>
      <c r="M137" s="264" t="s">
        <v>6</v>
      </c>
      <c r="N137" s="265"/>
      <c r="O137" s="112"/>
      <c r="P137" s="112" t="s">
        <v>7</v>
      </c>
      <c r="Q137" s="111"/>
      <c r="R137" s="112" t="s">
        <v>8</v>
      </c>
      <c r="S137" s="261" t="s">
        <v>9</v>
      </c>
      <c r="T137" s="262"/>
      <c r="U137" s="263"/>
      <c r="V137" s="112" t="s">
        <v>10</v>
      </c>
      <c r="W137" s="112" t="s">
        <v>11</v>
      </c>
      <c r="X137" s="111" t="s">
        <v>12</v>
      </c>
      <c r="Y137" s="266" t="s">
        <v>13</v>
      </c>
      <c r="Z137" s="267"/>
      <c r="AA137" s="267"/>
      <c r="AB137" s="267"/>
      <c r="AC137" s="113" t="s">
        <v>11</v>
      </c>
      <c r="AD137" s="206"/>
      <c r="AE137" s="266" t="s">
        <v>14</v>
      </c>
      <c r="AF137" s="267"/>
      <c r="AG137" s="267"/>
      <c r="AH137" s="115" t="s">
        <v>15</v>
      </c>
      <c r="AI137" s="111"/>
      <c r="AJ137" s="116" t="s">
        <v>16</v>
      </c>
      <c r="AK137" s="117"/>
      <c r="AL137" s="111"/>
      <c r="AM137" s="118"/>
      <c r="AN137" s="112" t="s">
        <v>17</v>
      </c>
      <c r="AO137" s="111"/>
      <c r="AP137" s="258" t="s">
        <v>18</v>
      </c>
      <c r="AQ137" s="259"/>
      <c r="AR137" s="260"/>
      <c r="AS137" s="258" t="s">
        <v>19</v>
      </c>
      <c r="AT137" s="259"/>
      <c r="AU137" s="260"/>
      <c r="AV137" s="111"/>
      <c r="AW137" s="112" t="s">
        <v>20</v>
      </c>
      <c r="AX137" s="112" t="s">
        <v>20</v>
      </c>
      <c r="AY137" s="112" t="s">
        <v>21</v>
      </c>
      <c r="AZ137" s="112" t="s">
        <v>21</v>
      </c>
      <c r="BA137" s="111"/>
      <c r="BB137" s="112" t="s">
        <v>20</v>
      </c>
      <c r="BC137" s="112" t="s">
        <v>12</v>
      </c>
      <c r="BD137" s="119" t="s">
        <v>12</v>
      </c>
    </row>
    <row r="138" spans="2:56" ht="15.75" thickBot="1">
      <c r="B138" s="120" t="s">
        <v>12</v>
      </c>
      <c r="C138" s="121" t="s">
        <v>12</v>
      </c>
      <c r="D138" s="122" t="s">
        <v>7</v>
      </c>
      <c r="E138" s="123"/>
      <c r="F138" s="124" t="s">
        <v>22</v>
      </c>
      <c r="G138" s="124" t="s">
        <v>23</v>
      </c>
      <c r="H138" s="124" t="s">
        <v>24</v>
      </c>
      <c r="I138" s="124" t="s">
        <v>25</v>
      </c>
      <c r="J138" s="124" t="s">
        <v>26</v>
      </c>
      <c r="K138" s="124" t="s">
        <v>17</v>
      </c>
      <c r="L138" s="121"/>
      <c r="M138" s="125" t="s">
        <v>7</v>
      </c>
      <c r="N138" s="126" t="s">
        <v>27</v>
      </c>
      <c r="O138" s="121"/>
      <c r="P138" s="121" t="s">
        <v>28</v>
      </c>
      <c r="Q138" s="123"/>
      <c r="R138" s="121" t="s">
        <v>29</v>
      </c>
      <c r="S138" s="127" t="s">
        <v>30</v>
      </c>
      <c r="T138" s="121" t="s">
        <v>31</v>
      </c>
      <c r="U138" s="121" t="s">
        <v>32</v>
      </c>
      <c r="V138" s="121" t="s">
        <v>33</v>
      </c>
      <c r="W138" s="121" t="s">
        <v>34</v>
      </c>
      <c r="X138" s="123" t="s">
        <v>12</v>
      </c>
      <c r="Y138" s="246" t="s">
        <v>35</v>
      </c>
      <c r="Z138" s="247"/>
      <c r="AA138" s="247"/>
      <c r="AB138" s="248"/>
      <c r="AC138" s="125" t="s">
        <v>17</v>
      </c>
      <c r="AD138" s="207"/>
      <c r="AE138" s="249" t="s">
        <v>36</v>
      </c>
      <c r="AF138" s="248"/>
      <c r="AG138" s="248"/>
      <c r="AH138" s="129" t="s">
        <v>37</v>
      </c>
      <c r="AI138" s="123"/>
      <c r="AJ138" s="130" t="s">
        <v>38</v>
      </c>
      <c r="AK138" s="131" t="s">
        <v>39</v>
      </c>
      <c r="AL138" s="130" t="s">
        <v>40</v>
      </c>
      <c r="AM138" s="130" t="s">
        <v>41</v>
      </c>
      <c r="AN138" s="121" t="s">
        <v>42</v>
      </c>
      <c r="AO138" s="123"/>
      <c r="AP138" s="132"/>
      <c r="AQ138" s="123"/>
      <c r="AR138" s="127"/>
      <c r="AS138" s="132" t="s">
        <v>43</v>
      </c>
      <c r="AT138" s="123" t="s">
        <v>151</v>
      </c>
      <c r="AU138" s="127"/>
      <c r="AV138" s="123"/>
      <c r="AW138" s="121" t="s">
        <v>11</v>
      </c>
      <c r="AX138" s="121" t="s">
        <v>11</v>
      </c>
      <c r="AY138" s="121" t="s">
        <v>44</v>
      </c>
      <c r="AZ138" s="121" t="s">
        <v>45</v>
      </c>
      <c r="BA138" s="123"/>
      <c r="BB138" s="121" t="s">
        <v>11</v>
      </c>
      <c r="BC138" s="121" t="s">
        <v>44</v>
      </c>
      <c r="BD138" s="122" t="s">
        <v>45</v>
      </c>
    </row>
    <row r="139" spans="2:56" ht="15" customHeight="1" thickBot="1">
      <c r="B139" s="133"/>
      <c r="C139" s="134"/>
      <c r="D139" s="135" t="s">
        <v>12</v>
      </c>
      <c r="E139" s="136"/>
      <c r="F139" s="137"/>
      <c r="G139" s="137"/>
      <c r="H139" s="137"/>
      <c r="I139" s="137" t="s">
        <v>46</v>
      </c>
      <c r="J139" s="137"/>
      <c r="K139" s="137"/>
      <c r="L139" s="134"/>
      <c r="M139" s="138" t="s">
        <v>47</v>
      </c>
      <c r="N139" s="137" t="s">
        <v>48</v>
      </c>
      <c r="O139" s="134"/>
      <c r="P139" s="134" t="s">
        <v>12</v>
      </c>
      <c r="Q139" s="136"/>
      <c r="R139" s="134"/>
      <c r="S139" s="139"/>
      <c r="T139" s="134"/>
      <c r="U139" s="134"/>
      <c r="V139" s="134" t="s">
        <v>49</v>
      </c>
      <c r="W139" s="134" t="s">
        <v>50</v>
      </c>
      <c r="X139" s="136"/>
      <c r="Y139" s="140" t="s">
        <v>30</v>
      </c>
      <c r="Z139" s="140" t="s">
        <v>31</v>
      </c>
      <c r="AA139" s="141" t="s">
        <v>51</v>
      </c>
      <c r="AB139" s="142" t="s">
        <v>52</v>
      </c>
      <c r="AC139" s="139"/>
      <c r="AD139" s="136"/>
      <c r="AE139" s="143" t="s">
        <v>30</v>
      </c>
      <c r="AF139" s="144" t="s">
        <v>31</v>
      </c>
      <c r="AG139" s="145" t="s">
        <v>52</v>
      </c>
      <c r="AH139" s="146" t="s">
        <v>52</v>
      </c>
      <c r="AI139" s="136"/>
      <c r="AJ139" s="134" t="s">
        <v>53</v>
      </c>
      <c r="AK139" s="147" t="s">
        <v>53</v>
      </c>
      <c r="AL139" s="134" t="s">
        <v>53</v>
      </c>
      <c r="AM139" s="134" t="s">
        <v>53</v>
      </c>
      <c r="AN139" s="134" t="s">
        <v>53</v>
      </c>
      <c r="AO139" s="136"/>
      <c r="AP139" s="148" t="s">
        <v>54</v>
      </c>
      <c r="AQ139" s="149" t="s">
        <v>55</v>
      </c>
      <c r="AR139" s="140" t="s">
        <v>56</v>
      </c>
      <c r="AS139" s="150" t="s">
        <v>57</v>
      </c>
      <c r="AT139" s="149" t="s">
        <v>58</v>
      </c>
      <c r="AU139" s="140" t="s">
        <v>59</v>
      </c>
      <c r="AV139" s="136"/>
      <c r="AW139" s="134" t="s">
        <v>21</v>
      </c>
      <c r="AX139" s="134" t="s">
        <v>21</v>
      </c>
      <c r="AY139" s="134"/>
      <c r="AZ139" s="134"/>
      <c r="BA139" s="136"/>
      <c r="BB139" s="151">
        <v>1</v>
      </c>
      <c r="BC139" s="152">
        <v>0</v>
      </c>
      <c r="BD139" s="135" t="s">
        <v>60</v>
      </c>
    </row>
    <row r="141" spans="2:56">
      <c r="F141">
        <f t="shared" ref="F141:K141" si="0">SUM(F12:F46)+SUM(F51:F82)+SUM(F87:F118)+SUM(F123:F133)</f>
        <v>12.65</v>
      </c>
      <c r="G141">
        <f t="shared" si="0"/>
        <v>0</v>
      </c>
      <c r="H141">
        <f t="shared" si="0"/>
        <v>0</v>
      </c>
      <c r="I141">
        <f t="shared" si="0"/>
        <v>0</v>
      </c>
      <c r="J141">
        <f t="shared" si="0"/>
        <v>0.5</v>
      </c>
      <c r="K141">
        <f t="shared" si="0"/>
        <v>13.149999999999999</v>
      </c>
      <c r="M141">
        <f>SUM(M12:M46)+SUM(M51:M82)+SUM(M87:M118)+SUM(M123:M133)</f>
        <v>0</v>
      </c>
      <c r="N141">
        <f>SUM(N12:N46)+SUM(N51:N82)+SUM(N87:N118)+SUM(N123:N133)</f>
        <v>0</v>
      </c>
      <c r="AJ141">
        <f>SUM(AJ12:AJ46)+SUM(AJ51:AJ82)+SUM(AJ87:AJ118)+SUM(AJ123:AJ133)</f>
        <v>4896.01</v>
      </c>
      <c r="AK141">
        <f>SUM(AK12:AK46)+SUM(AK51:AK82)+SUM(AK87:AK118)+SUM(AK123:AK133)</f>
        <v>40.238</v>
      </c>
      <c r="AL141">
        <f>SUM(AL12:AL46)+SUM(AL51:AL82)+SUM(AL87:AL118)+SUM(AL123:AL133)</f>
        <v>0</v>
      </c>
      <c r="AM141">
        <f>SUM(AM12:AM46)+SUM(AM51:AM82)+SUM(AM87:AM118)+SUM(AM123:AM133)</f>
        <v>0</v>
      </c>
      <c r="AN141">
        <f>SUM(AN12:AN46)+SUM(AN51:AN82)+SUM(AN87:AN118)+SUM(AN123:AN133)</f>
        <v>0</v>
      </c>
    </row>
  </sheetData>
  <mergeCells count="48">
    <mergeCell ref="AP137:AR137"/>
    <mergeCell ref="AS137:AU137"/>
    <mergeCell ref="Y138:AB138"/>
    <mergeCell ref="AE138:AG138"/>
    <mergeCell ref="F137:K137"/>
    <mergeCell ref="M137:N137"/>
    <mergeCell ref="S137:U137"/>
    <mergeCell ref="Y137:AB137"/>
    <mergeCell ref="AE137:AG137"/>
    <mergeCell ref="I2:AN5"/>
    <mergeCell ref="AS2:AZ5"/>
    <mergeCell ref="BB8:BD8"/>
    <mergeCell ref="AP9:AR9"/>
    <mergeCell ref="AS9:AU9"/>
    <mergeCell ref="Y10:AB10"/>
    <mergeCell ref="AE10:AG10"/>
    <mergeCell ref="F9:K9"/>
    <mergeCell ref="M9:N9"/>
    <mergeCell ref="S9:U9"/>
    <mergeCell ref="Y9:AB9"/>
    <mergeCell ref="AE9:AG9"/>
    <mergeCell ref="AP48:AR48"/>
    <mergeCell ref="AS48:AU48"/>
    <mergeCell ref="Y49:AB49"/>
    <mergeCell ref="AE49:AG49"/>
    <mergeCell ref="F84:K84"/>
    <mergeCell ref="M84:N84"/>
    <mergeCell ref="S84:U84"/>
    <mergeCell ref="Y84:AB84"/>
    <mergeCell ref="AE84:AG84"/>
    <mergeCell ref="AP84:AR84"/>
    <mergeCell ref="AS84:AU84"/>
    <mergeCell ref="F48:K48"/>
    <mergeCell ref="M48:N48"/>
    <mergeCell ref="S48:U48"/>
    <mergeCell ref="Y48:AB48"/>
    <mergeCell ref="AE48:AG48"/>
    <mergeCell ref="F120:K120"/>
    <mergeCell ref="M120:N120"/>
    <mergeCell ref="S120:U120"/>
    <mergeCell ref="Y120:AB120"/>
    <mergeCell ref="AE120:AG120"/>
    <mergeCell ref="AP120:AR120"/>
    <mergeCell ref="AS120:AU120"/>
    <mergeCell ref="Y121:AB121"/>
    <mergeCell ref="AE121:AG121"/>
    <mergeCell ref="Y85:AB85"/>
    <mergeCell ref="AE85:AG85"/>
  </mergeCells>
  <conditionalFormatting sqref="BB111:BD112 BB15:BD16 BB7:BD7 BB12:BD13 BB114:BD115 BB117:BD118 BB18:BD19 BB21:BD22 BB24:BD25 BB27:BD28 BB33:BD34 BB36:BD37 BB30:BD31 BB39:BD40 BB42:BD43 BB45:BD46 BB51:BD52 BB54:BD55 BB57:BD58 BB60:BD61 BB63:BD64 BB66:BD67 BB69:BD70 BB72:BD73 BB75:BD76 BB78:BD79 BB81:BD82 BB87:BD88 BB90:BD91 BB93:BD94 BB96:BD97 BB99:BD100 BB102:BD103 BB105:BD106 BB108:BD109 BB123:BD124 BB126:BD127">
    <cfRule type="containsText" dxfId="7" priority="185" operator="containsText" text="Si">
      <formula>NOT(ISERROR(SEARCH("Si",BB7)))</formula>
    </cfRule>
    <cfRule type="containsText" dxfId="6" priority="186" operator="containsText" text="No">
      <formula>NOT(ISERROR(SEARCH("No",BB7)))</formula>
    </cfRule>
  </conditionalFormatting>
  <conditionalFormatting sqref="BB129:BD130">
    <cfRule type="containsText" dxfId="5" priority="3" operator="containsText" text="Si">
      <formula>NOT(ISERROR(SEARCH("Si",BB129)))</formula>
    </cfRule>
    <cfRule type="containsText" dxfId="4" priority="4" operator="containsText" text="No">
      <formula>NOT(ISERROR(SEARCH("No",BB129)))</formula>
    </cfRule>
  </conditionalFormatting>
  <conditionalFormatting sqref="BB132:BD133">
    <cfRule type="containsText" dxfId="3" priority="1" operator="containsText" text="Si">
      <formula>NOT(ISERROR(SEARCH("Si",BB132)))</formula>
    </cfRule>
    <cfRule type="containsText" dxfId="2" priority="2" operator="containsText" text="No">
      <formula>NOT(ISERROR(SEARCH("No",BB132)))</formula>
    </cfRule>
  </conditionalFormatting>
  <pageMargins left="0.51181102362204722" right="0.15748031496062992" top="0.74803149606299213" bottom="0.43307086614173229" header="0.31496062992125984" footer="0.31496062992125984"/>
  <pageSetup paperSize="9" scale="58" orientation="landscape" horizontalDpi="200" verticalDpi="200" r:id="rId1"/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1</xdr:col>
                <xdr:colOff>123825</xdr:colOff>
                <xdr:row>1</xdr:row>
                <xdr:rowOff>104775</xdr:rowOff>
              </from>
              <to>
                <xdr:col>7</xdr:col>
                <xdr:colOff>85725</xdr:colOff>
                <xdr:row>4</xdr:row>
                <xdr:rowOff>228600</xdr:rowOff>
              </to>
            </anchor>
          </objectPr>
        </oleObject>
      </mc:Choice>
      <mc:Fallback>
        <oleObject progId="PBrush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W52"/>
  <sheetViews>
    <sheetView showGridLines="0" topLeftCell="BF34" zoomScale="75" zoomScaleNormal="75" workbookViewId="0">
      <selection activeCell="BL55" sqref="BL55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.42578125" customWidth="1"/>
    <col min="17" max="17" width="0.5703125" customWidth="1"/>
    <col min="18" max="18" width="7.28515625" customWidth="1"/>
    <col min="19" max="20" width="4.5703125" customWidth="1"/>
    <col min="21" max="21" width="5.42578125" customWidth="1"/>
    <col min="22" max="22" width="5.42578125" bestFit="1" customWidth="1"/>
    <col min="23" max="23" width="7" bestFit="1" customWidth="1"/>
    <col min="24" max="24" width="0.5703125" customWidth="1"/>
    <col min="25" max="25" width="4.85546875" customWidth="1"/>
    <col min="26" max="26" width="4.7109375" customWidth="1"/>
    <col min="27" max="27" width="3.85546875" customWidth="1"/>
    <col min="28" max="28" width="4.7109375" customWidth="1"/>
    <col min="29" max="29" width="6.7109375" bestFit="1" customWidth="1"/>
    <col min="30" max="30" width="0.5703125" customWidth="1"/>
    <col min="31" max="32" width="4.42578125" bestFit="1" customWidth="1"/>
    <col min="33" max="34" width="4.5703125" customWidth="1"/>
    <col min="35" max="35" width="0.85546875" customWidth="1"/>
    <col min="36" max="36" width="9.28515625" customWidth="1"/>
    <col min="37" max="37" width="6.7109375" style="1" bestFit="1" customWidth="1"/>
    <col min="38" max="38" width="6.140625" bestFit="1" customWidth="1"/>
    <col min="39" max="39" width="5.7109375" bestFit="1" customWidth="1"/>
    <col min="40" max="40" width="6.5703125" bestFit="1" customWidth="1"/>
    <col min="41" max="41" width="0.5703125" customWidth="1"/>
    <col min="42" max="42" width="4.85546875" hidden="1" customWidth="1"/>
    <col min="43" max="43" width="5.42578125" hidden="1" customWidth="1"/>
    <col min="44" max="44" width="5" hidden="1" customWidth="1"/>
    <col min="45" max="45" width="7.5703125" customWidth="1"/>
    <col min="46" max="46" width="6.85546875" customWidth="1"/>
    <col min="47" max="47" width="7.7109375" customWidth="1"/>
    <col min="48" max="48" width="1" customWidth="1"/>
    <col min="49" max="50" width="4.7109375" customWidth="1"/>
    <col min="51" max="52" width="5.42578125" customWidth="1"/>
    <col min="53" max="53" width="0.85546875" customWidth="1"/>
    <col min="54" max="54" width="5.5703125" customWidth="1"/>
    <col min="55" max="56" width="5.140625" customWidth="1"/>
    <col min="57" max="57" width="1.42578125" customWidth="1"/>
    <col min="58" max="59" width="4.7109375" customWidth="1"/>
    <col min="61" max="61" width="9.5703125" customWidth="1"/>
    <col min="62" max="62" width="17.42578125" customWidth="1"/>
    <col min="63" max="63" width="17.140625" customWidth="1"/>
    <col min="64" max="64" width="12.28515625" customWidth="1"/>
    <col min="66" max="66" width="12.140625" bestFit="1" customWidth="1"/>
  </cols>
  <sheetData>
    <row r="1" spans="1:75" ht="11.25" customHeight="1" thickBot="1"/>
    <row r="2" spans="1:75" ht="23.25" customHeight="1">
      <c r="A2" s="2"/>
      <c r="B2" s="3"/>
      <c r="C2" s="3"/>
      <c r="D2" s="3"/>
      <c r="E2" s="3"/>
      <c r="F2" s="3"/>
      <c r="G2" s="3"/>
      <c r="H2" s="3"/>
      <c r="I2" s="277" t="s">
        <v>0</v>
      </c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9"/>
      <c r="AO2" s="3"/>
      <c r="AP2" s="3"/>
      <c r="AQ2" s="3"/>
      <c r="AR2" s="3"/>
      <c r="AS2" s="286" t="s">
        <v>1</v>
      </c>
      <c r="AT2" s="287"/>
      <c r="AU2" s="287"/>
      <c r="AV2" s="287"/>
      <c r="AW2" s="287"/>
      <c r="AX2" s="287"/>
      <c r="AY2" s="287"/>
      <c r="AZ2" s="288"/>
    </row>
    <row r="3" spans="1:75" ht="40.5" customHeight="1">
      <c r="A3" s="4"/>
      <c r="B3" s="5"/>
      <c r="C3" s="5"/>
      <c r="D3" s="5"/>
      <c r="E3" s="5"/>
      <c r="F3" s="5"/>
      <c r="G3" s="5"/>
      <c r="H3" s="5"/>
      <c r="I3" s="280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2"/>
      <c r="AO3" s="5"/>
      <c r="AP3" s="5"/>
      <c r="AQ3" s="5"/>
      <c r="AR3" s="5"/>
      <c r="AS3" s="289"/>
      <c r="AT3" s="289"/>
      <c r="AU3" s="289"/>
      <c r="AV3" s="289"/>
      <c r="AW3" s="289"/>
      <c r="AX3" s="289"/>
      <c r="AY3" s="289"/>
      <c r="AZ3" s="290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6"/>
      <c r="BW3" s="296"/>
    </row>
    <row r="4" spans="1:75" ht="23.25" customHeight="1">
      <c r="A4" s="4"/>
      <c r="B4" s="5"/>
      <c r="C4" s="5"/>
      <c r="D4" s="5"/>
      <c r="E4" s="5"/>
      <c r="F4" s="5"/>
      <c r="G4" s="5"/>
      <c r="H4" s="5"/>
      <c r="I4" s="280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2"/>
      <c r="AO4" s="5"/>
      <c r="AP4" s="5"/>
      <c r="AQ4" s="5"/>
      <c r="AR4" s="5"/>
      <c r="AS4" s="289"/>
      <c r="AT4" s="289"/>
      <c r="AU4" s="289"/>
      <c r="AV4" s="289"/>
      <c r="AW4" s="289"/>
      <c r="AX4" s="289"/>
      <c r="AY4" s="289"/>
      <c r="AZ4" s="290"/>
    </row>
    <row r="5" spans="1:75" ht="23.25" customHeight="1" thickBot="1">
      <c r="A5" s="6"/>
      <c r="B5" s="7"/>
      <c r="C5" s="7"/>
      <c r="D5" s="7"/>
      <c r="E5" s="7"/>
      <c r="F5" s="7"/>
      <c r="G5" s="7"/>
      <c r="H5" s="7"/>
      <c r="I5" s="283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5"/>
      <c r="AO5" s="7"/>
      <c r="AP5" s="7"/>
      <c r="AQ5" s="7"/>
      <c r="AR5" s="7"/>
      <c r="AS5" s="291"/>
      <c r="AT5" s="291"/>
      <c r="AU5" s="291"/>
      <c r="AV5" s="291"/>
      <c r="AW5" s="291"/>
      <c r="AX5" s="291"/>
      <c r="AY5" s="291"/>
      <c r="AZ5" s="292"/>
    </row>
    <row r="7" spans="1:75" ht="15.75">
      <c r="B7" s="8" t="s">
        <v>69</v>
      </c>
      <c r="C7" s="8"/>
      <c r="D7" s="8"/>
      <c r="K7" s="9"/>
    </row>
    <row r="8" spans="1:75" ht="15.75" thickBot="1">
      <c r="AW8" s="10"/>
      <c r="AX8" s="10"/>
      <c r="AY8" s="10"/>
      <c r="BB8" s="293" t="s">
        <v>2</v>
      </c>
      <c r="BC8" s="294"/>
      <c r="BD8" s="295"/>
    </row>
    <row r="9" spans="1:75">
      <c r="B9" s="11" t="s">
        <v>3</v>
      </c>
      <c r="C9" s="12" t="s">
        <v>4</v>
      </c>
      <c r="D9" s="13" t="s">
        <v>4</v>
      </c>
      <c r="E9" s="3"/>
      <c r="F9" s="268" t="s">
        <v>5</v>
      </c>
      <c r="G9" s="269"/>
      <c r="H9" s="269"/>
      <c r="I9" s="269"/>
      <c r="J9" s="269"/>
      <c r="K9" s="270"/>
      <c r="L9" s="14"/>
      <c r="M9" s="271" t="s">
        <v>6</v>
      </c>
      <c r="N9" s="272"/>
      <c r="O9" s="14"/>
      <c r="P9" s="15" t="s">
        <v>7</v>
      </c>
      <c r="Q9" s="3"/>
      <c r="R9" s="15" t="s">
        <v>8</v>
      </c>
      <c r="S9" s="268" t="s">
        <v>9</v>
      </c>
      <c r="T9" s="269"/>
      <c r="U9" s="270"/>
      <c r="V9" s="15" t="s">
        <v>10</v>
      </c>
      <c r="W9" s="16" t="s">
        <v>11</v>
      </c>
      <c r="X9" s="3" t="s">
        <v>12</v>
      </c>
      <c r="Y9" s="273" t="s">
        <v>13</v>
      </c>
      <c r="Z9" s="274"/>
      <c r="AA9" s="274"/>
      <c r="AB9" s="274"/>
      <c r="AC9" s="17" t="s">
        <v>11</v>
      </c>
      <c r="AD9" s="18"/>
      <c r="AE9" s="303" t="s">
        <v>14</v>
      </c>
      <c r="AF9" s="304"/>
      <c r="AG9" s="304"/>
      <c r="AH9" s="219" t="s">
        <v>15</v>
      </c>
      <c r="AI9" s="3"/>
      <c r="AJ9" s="20" t="s">
        <v>16</v>
      </c>
      <c r="AK9" s="21"/>
      <c r="AL9" s="22"/>
      <c r="AM9" s="23"/>
      <c r="AN9" s="15" t="s">
        <v>17</v>
      </c>
      <c r="AO9" s="3"/>
      <c r="AP9" s="250" t="s">
        <v>18</v>
      </c>
      <c r="AQ9" s="251"/>
      <c r="AR9" s="252"/>
      <c r="AS9" s="250" t="s">
        <v>19</v>
      </c>
      <c r="AT9" s="251"/>
      <c r="AU9" s="252"/>
      <c r="AV9" s="3"/>
      <c r="AW9" s="24" t="s">
        <v>20</v>
      </c>
      <c r="AX9" s="16" t="s">
        <v>20</v>
      </c>
      <c r="AY9" s="15" t="s">
        <v>21</v>
      </c>
      <c r="AZ9" s="15" t="s">
        <v>21</v>
      </c>
      <c r="BA9" s="3"/>
      <c r="BB9" s="14" t="s">
        <v>20</v>
      </c>
      <c r="BC9" s="14" t="s">
        <v>12</v>
      </c>
      <c r="BD9" s="25" t="s">
        <v>12</v>
      </c>
    </row>
    <row r="10" spans="1:75" ht="18.75" customHeight="1">
      <c r="B10" s="26" t="s">
        <v>12</v>
      </c>
      <c r="C10" s="27" t="s">
        <v>12</v>
      </c>
      <c r="D10" s="28" t="s">
        <v>7</v>
      </c>
      <c r="E10" s="5"/>
      <c r="F10" s="29" t="s">
        <v>22</v>
      </c>
      <c r="G10" s="29" t="s">
        <v>23</v>
      </c>
      <c r="H10" s="29" t="s">
        <v>24</v>
      </c>
      <c r="I10" s="29" t="s">
        <v>25</v>
      </c>
      <c r="J10" s="29" t="s">
        <v>26</v>
      </c>
      <c r="K10" s="29" t="s">
        <v>17</v>
      </c>
      <c r="L10" s="30"/>
      <c r="M10" s="31" t="s">
        <v>7</v>
      </c>
      <c r="N10" s="32" t="s">
        <v>27</v>
      </c>
      <c r="O10" s="33"/>
      <c r="P10" s="27" t="s">
        <v>28</v>
      </c>
      <c r="Q10" s="5"/>
      <c r="R10" s="27" t="s">
        <v>29</v>
      </c>
      <c r="S10" s="34" t="s">
        <v>30</v>
      </c>
      <c r="T10" s="27" t="s">
        <v>31</v>
      </c>
      <c r="U10" s="27" t="s">
        <v>32</v>
      </c>
      <c r="V10" s="27" t="s">
        <v>33</v>
      </c>
      <c r="W10" s="35" t="s">
        <v>34</v>
      </c>
      <c r="X10" s="5" t="s">
        <v>12</v>
      </c>
      <c r="Y10" s="300" t="s">
        <v>35</v>
      </c>
      <c r="Z10" s="255"/>
      <c r="AA10" s="255"/>
      <c r="AB10" s="255"/>
      <c r="AC10" s="36" t="s">
        <v>17</v>
      </c>
      <c r="AD10" s="37"/>
      <c r="AE10" s="301" t="s">
        <v>36</v>
      </c>
      <c r="AF10" s="302"/>
      <c r="AG10" s="302"/>
      <c r="AH10" s="218"/>
      <c r="AI10" s="5"/>
      <c r="AJ10" s="39" t="s">
        <v>38</v>
      </c>
      <c r="AK10" s="40" t="s">
        <v>39</v>
      </c>
      <c r="AL10" s="39" t="s">
        <v>40</v>
      </c>
      <c r="AM10" s="39" t="s">
        <v>41</v>
      </c>
      <c r="AN10" s="27" t="s">
        <v>42</v>
      </c>
      <c r="AO10" s="10"/>
      <c r="AP10" s="41"/>
      <c r="AQ10" s="42"/>
      <c r="AR10" s="34"/>
      <c r="AS10" s="41" t="s">
        <v>43</v>
      </c>
      <c r="AT10" s="43" t="s">
        <v>148</v>
      </c>
      <c r="AU10" s="34"/>
      <c r="AV10" s="5"/>
      <c r="AW10" s="44" t="s">
        <v>11</v>
      </c>
      <c r="AX10" s="35" t="s">
        <v>11</v>
      </c>
      <c r="AY10" s="27" t="s">
        <v>44</v>
      </c>
      <c r="AZ10" s="27" t="s">
        <v>45</v>
      </c>
      <c r="BA10" s="5"/>
      <c r="BB10" s="30" t="s">
        <v>11</v>
      </c>
      <c r="BC10" s="30" t="s">
        <v>44</v>
      </c>
      <c r="BD10" s="45" t="s">
        <v>45</v>
      </c>
    </row>
    <row r="11" spans="1:75" ht="18.75" customHeight="1" thickBot="1">
      <c r="B11" s="46"/>
      <c r="C11" s="47"/>
      <c r="D11" s="48" t="s">
        <v>12</v>
      </c>
      <c r="E11" s="7"/>
      <c r="F11" s="49"/>
      <c r="G11" s="49"/>
      <c r="H11" s="49"/>
      <c r="I11" s="49" t="s">
        <v>46</v>
      </c>
      <c r="J11" s="49"/>
      <c r="K11" s="49"/>
      <c r="L11" s="50"/>
      <c r="M11" s="51" t="s">
        <v>47</v>
      </c>
      <c r="N11" s="49" t="s">
        <v>48</v>
      </c>
      <c r="O11" s="50"/>
      <c r="P11" s="47" t="s">
        <v>12</v>
      </c>
      <c r="Q11" s="7"/>
      <c r="R11" s="47"/>
      <c r="S11" s="52"/>
      <c r="T11" s="47"/>
      <c r="U11" s="47"/>
      <c r="V11" s="47" t="s">
        <v>49</v>
      </c>
      <c r="W11" s="53" t="s">
        <v>50</v>
      </c>
      <c r="X11" s="7"/>
      <c r="Y11" s="297" t="s">
        <v>52</v>
      </c>
      <c r="Z11" s="298"/>
      <c r="AA11" s="298"/>
      <c r="AB11" s="299"/>
      <c r="AC11" s="57"/>
      <c r="AD11" s="7"/>
      <c r="AE11" s="215"/>
      <c r="AF11" s="216"/>
      <c r="AG11" s="217"/>
      <c r="AH11" s="214" t="s">
        <v>52</v>
      </c>
      <c r="AI11" s="62"/>
      <c r="AJ11" s="47" t="s">
        <v>53</v>
      </c>
      <c r="AK11" s="63" t="s">
        <v>53</v>
      </c>
      <c r="AL11" s="47" t="s">
        <v>53</v>
      </c>
      <c r="AM11" s="47" t="s">
        <v>53</v>
      </c>
      <c r="AN11" s="47" t="s">
        <v>53</v>
      </c>
      <c r="AO11" s="7"/>
      <c r="AP11" s="64" t="s">
        <v>54</v>
      </c>
      <c r="AQ11" s="65" t="s">
        <v>55</v>
      </c>
      <c r="AR11" s="66" t="s">
        <v>56</v>
      </c>
      <c r="AS11" s="67" t="s">
        <v>57</v>
      </c>
      <c r="AT11" s="65" t="s">
        <v>58</v>
      </c>
      <c r="AU11" s="66" t="s">
        <v>59</v>
      </c>
      <c r="AV11" s="7"/>
      <c r="AW11" s="68" t="s">
        <v>21</v>
      </c>
      <c r="AX11" s="53" t="s">
        <v>21</v>
      </c>
      <c r="AY11" s="47"/>
      <c r="AZ11" s="47"/>
      <c r="BA11" s="7"/>
      <c r="BB11" s="69">
        <v>1</v>
      </c>
      <c r="BC11" s="70">
        <v>0</v>
      </c>
      <c r="BD11" s="71" t="s">
        <v>60</v>
      </c>
    </row>
    <row r="12" spans="1:75" ht="16.5" thickBot="1">
      <c r="B12" s="72"/>
      <c r="C12" s="73"/>
      <c r="D12" s="14"/>
      <c r="E12" s="183"/>
      <c r="F12" s="75"/>
      <c r="G12" s="14"/>
      <c r="H12" s="14"/>
      <c r="I12" s="14"/>
      <c r="J12" s="14"/>
      <c r="K12" s="14"/>
      <c r="L12" s="183"/>
      <c r="M12" s="75"/>
      <c r="N12" s="14"/>
      <c r="O12" s="183"/>
      <c r="P12" s="76"/>
      <c r="Q12" s="183"/>
      <c r="R12" s="184"/>
      <c r="S12" s="79"/>
      <c r="T12" s="79"/>
      <c r="U12" s="79"/>
      <c r="V12" s="80"/>
      <c r="W12" s="15"/>
      <c r="X12" s="183"/>
      <c r="Y12" s="213"/>
      <c r="Z12" s="213"/>
      <c r="AA12" s="213"/>
      <c r="AB12" s="213"/>
      <c r="AC12" s="83"/>
      <c r="AD12" s="185"/>
      <c r="AE12" s="211"/>
      <c r="AF12" s="212"/>
      <c r="AG12" s="212"/>
      <c r="AH12" s="82"/>
      <c r="AI12" s="3"/>
      <c r="AJ12" s="11"/>
      <c r="AK12" s="85"/>
      <c r="AL12" s="14"/>
      <c r="AM12" s="14"/>
      <c r="AN12" s="15"/>
      <c r="AO12" s="186" t="e">
        <f>#REF!</f>
        <v>#REF!</v>
      </c>
      <c r="AP12" s="87">
        <v>0</v>
      </c>
      <c r="AQ12" s="87">
        <v>10</v>
      </c>
      <c r="AR12" s="88" t="e">
        <f>100- ((AP12+AQ12)/(AC12*2))*100</f>
        <v>#DIV/0!</v>
      </c>
      <c r="AS12" s="89"/>
      <c r="AT12" s="90"/>
      <c r="AU12" s="90"/>
      <c r="AV12" s="3"/>
      <c r="AW12" s="11"/>
      <c r="AX12" s="14"/>
      <c r="AY12" s="15"/>
      <c r="AZ12" s="14"/>
      <c r="BA12" s="183"/>
      <c r="BB12" s="75"/>
      <c r="BC12" s="14"/>
      <c r="BD12" s="25"/>
    </row>
    <row r="13" spans="1:75" ht="16.5" thickBot="1">
      <c r="B13" s="187"/>
      <c r="C13" s="50"/>
      <c r="D13" s="50"/>
      <c r="E13" s="188"/>
      <c r="F13" s="189"/>
      <c r="G13" s="50"/>
      <c r="H13" s="50"/>
      <c r="I13" s="50"/>
      <c r="J13" s="50"/>
      <c r="K13" s="50"/>
      <c r="L13" s="188"/>
      <c r="M13" s="189"/>
      <c r="N13" s="50"/>
      <c r="O13" s="188"/>
      <c r="P13" s="190"/>
      <c r="Q13" s="188"/>
      <c r="R13" s="189"/>
      <c r="S13" s="191"/>
      <c r="T13" s="191"/>
      <c r="U13" s="192"/>
      <c r="V13" s="193"/>
      <c r="W13" s="194"/>
      <c r="X13" s="195"/>
      <c r="Y13" s="97"/>
      <c r="Z13" s="97"/>
      <c r="AA13" s="97"/>
      <c r="AB13" s="97"/>
      <c r="AC13" s="198"/>
      <c r="AD13" s="199"/>
      <c r="AE13" s="196"/>
      <c r="AF13" s="197"/>
      <c r="AG13" s="197"/>
      <c r="AH13" s="197"/>
      <c r="AI13" s="62"/>
      <c r="AJ13" s="200"/>
      <c r="AK13" s="201"/>
      <c r="AL13" s="202"/>
      <c r="AM13" s="202"/>
      <c r="AN13" s="202"/>
      <c r="AO13" s="195"/>
      <c r="AP13" s="193"/>
      <c r="AQ13" s="193"/>
      <c r="AR13" s="203"/>
      <c r="AS13" s="204"/>
      <c r="AT13" s="201"/>
      <c r="AU13" s="201"/>
      <c r="AV13" s="62"/>
      <c r="AW13" s="205"/>
      <c r="AX13" s="202"/>
      <c r="AY13" s="202"/>
      <c r="AZ13" s="202"/>
      <c r="BA13" s="195"/>
      <c r="BB13" s="189"/>
      <c r="BC13" s="50"/>
      <c r="BD13" s="71"/>
    </row>
    <row r="14" spans="1:75" ht="16.5" thickBot="1">
      <c r="B14" s="16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209"/>
      <c r="Q14" s="5"/>
      <c r="R14" s="5"/>
      <c r="S14" s="168"/>
      <c r="T14" s="168"/>
      <c r="U14" s="168"/>
      <c r="V14" s="10"/>
      <c r="W14" s="210"/>
      <c r="X14" s="10"/>
      <c r="Y14" s="99"/>
      <c r="Z14" s="99"/>
      <c r="AA14" s="99"/>
      <c r="AB14" s="99"/>
      <c r="AC14" s="170"/>
      <c r="AD14" s="99"/>
      <c r="AE14" s="99"/>
      <c r="AF14" s="99"/>
      <c r="AG14" s="99"/>
      <c r="AH14" s="99"/>
      <c r="AI14" s="10"/>
      <c r="AJ14" s="171"/>
      <c r="AK14" s="172"/>
      <c r="AL14" s="10"/>
      <c r="AM14" s="10"/>
      <c r="AN14" s="10"/>
      <c r="AO14" s="10"/>
      <c r="AP14" s="10"/>
      <c r="AQ14" s="10"/>
      <c r="AR14" s="10"/>
      <c r="AS14" s="172"/>
      <c r="AT14" s="172"/>
      <c r="AU14" s="172"/>
      <c r="AV14" s="10"/>
      <c r="AW14" s="210"/>
      <c r="AX14" s="10"/>
      <c r="AY14" s="10"/>
      <c r="AZ14" s="10"/>
      <c r="BA14" s="10"/>
      <c r="BB14" s="5"/>
      <c r="BC14" s="5"/>
      <c r="BD14" s="5"/>
    </row>
    <row r="15" spans="1:75" ht="16.5" thickBot="1">
      <c r="B15" s="72">
        <v>41710</v>
      </c>
      <c r="C15" s="73">
        <v>1</v>
      </c>
      <c r="D15" s="14">
        <v>10</v>
      </c>
      <c r="E15" s="183"/>
      <c r="F15" s="75">
        <v>1</v>
      </c>
      <c r="G15" s="14">
        <v>0</v>
      </c>
      <c r="H15" s="14">
        <v>0</v>
      </c>
      <c r="I15" s="14">
        <v>0</v>
      </c>
      <c r="J15" s="14">
        <v>0</v>
      </c>
      <c r="K15" s="14">
        <f>SUM(F15:J15)</f>
        <v>1</v>
      </c>
      <c r="L15" s="183"/>
      <c r="M15" s="75">
        <v>0</v>
      </c>
      <c r="N15" s="14">
        <v>0</v>
      </c>
      <c r="O15" s="183"/>
      <c r="P15" s="76">
        <f>D15-(M15+N15)</f>
        <v>10</v>
      </c>
      <c r="Q15" s="183"/>
      <c r="R15" s="184" t="s">
        <v>153</v>
      </c>
      <c r="S15" s="79"/>
      <c r="T15" s="79"/>
      <c r="U15" s="208">
        <v>1.66</v>
      </c>
      <c r="V15" s="80">
        <v>12</v>
      </c>
      <c r="W15" s="15">
        <f>V15*P15</f>
        <v>120</v>
      </c>
      <c r="X15" s="183"/>
      <c r="Y15" s="213"/>
      <c r="Z15" s="213">
        <v>76</v>
      </c>
      <c r="AA15" s="213">
        <v>0</v>
      </c>
      <c r="AB15" s="213">
        <v>0</v>
      </c>
      <c r="AC15" s="83">
        <f>Y15+Z15</f>
        <v>76</v>
      </c>
      <c r="AD15" s="185"/>
      <c r="AE15" s="81">
        <v>16</v>
      </c>
      <c r="AF15" s="82"/>
      <c r="AG15" s="82"/>
      <c r="AH15" s="82">
        <f>AE15+AF15</f>
        <v>16</v>
      </c>
      <c r="AI15" s="3"/>
      <c r="AJ15" s="11">
        <f>AC15*U15</f>
        <v>126.16</v>
      </c>
      <c r="AK15" s="85">
        <v>26</v>
      </c>
      <c r="AL15" s="14">
        <v>0</v>
      </c>
      <c r="AM15" s="14">
        <v>0</v>
      </c>
      <c r="AN15" s="85">
        <f>AK15+AL15+AM15</f>
        <v>26</v>
      </c>
      <c r="AO15" s="186" t="e">
        <f>#REF!</f>
        <v>#REF!</v>
      </c>
      <c r="AP15" s="87">
        <v>0</v>
      </c>
      <c r="AQ15" s="87">
        <v>10</v>
      </c>
      <c r="AR15" s="88">
        <f>100- ((AP15+AQ15)/(AC15*2))*100</f>
        <v>93.421052631578945</v>
      </c>
      <c r="AS15" s="90">
        <f>AI15+AJ15+AK15+AL15</f>
        <v>152.16</v>
      </c>
      <c r="AT15" s="90">
        <f>AJ15+AK15+AL15+AM15</f>
        <v>152.16</v>
      </c>
      <c r="AU15" s="90">
        <f>AS15-AT15</f>
        <v>0</v>
      </c>
      <c r="AV15" s="3"/>
      <c r="AW15" s="11">
        <f>(AC15/W15)*100</f>
        <v>63.333333333333329</v>
      </c>
      <c r="AX15" s="14" t="s">
        <v>63</v>
      </c>
      <c r="AY15" s="15">
        <f>(AK15/(AJ15+AK15))*100</f>
        <v>17.087276550998947</v>
      </c>
      <c r="AZ15" s="14">
        <f>(AN15/AJ15)*100</f>
        <v>20.608750792644262</v>
      </c>
      <c r="BA15" s="183"/>
      <c r="BB15" s="75" t="s">
        <v>64</v>
      </c>
      <c r="BC15" s="14" t="s">
        <v>64</v>
      </c>
      <c r="BD15" s="75" t="s">
        <v>64</v>
      </c>
    </row>
    <row r="16" spans="1:75" ht="16.5" thickBot="1">
      <c r="B16" s="187" t="s">
        <v>152</v>
      </c>
      <c r="C16" s="50"/>
      <c r="D16" s="50"/>
      <c r="E16" s="188"/>
      <c r="F16" s="189"/>
      <c r="G16" s="50"/>
      <c r="H16" s="50"/>
      <c r="I16" s="50"/>
      <c r="J16" s="50"/>
      <c r="K16" s="50"/>
      <c r="L16" s="188"/>
      <c r="M16" s="189"/>
      <c r="N16" s="50"/>
      <c r="O16" s="188"/>
      <c r="P16" s="190">
        <f>D15-M15-N15-K15</f>
        <v>9</v>
      </c>
      <c r="Q16" s="188"/>
      <c r="R16" s="189"/>
      <c r="S16" s="191"/>
      <c r="T16" s="191"/>
      <c r="U16" s="192"/>
      <c r="V16" s="193">
        <v>12</v>
      </c>
      <c r="W16" s="194">
        <f>P16*V16</f>
        <v>108</v>
      </c>
      <c r="X16" s="195"/>
      <c r="Y16" s="97"/>
      <c r="Z16" s="97"/>
      <c r="AA16" s="97"/>
      <c r="AB16" s="97"/>
      <c r="AC16" s="198"/>
      <c r="AD16" s="199"/>
      <c r="AE16" s="196"/>
      <c r="AF16" s="197"/>
      <c r="AG16" s="197"/>
      <c r="AH16" s="197"/>
      <c r="AI16" s="62"/>
      <c r="AJ16" s="200"/>
      <c r="AK16" s="201"/>
      <c r="AL16" s="202"/>
      <c r="AM16" s="202"/>
      <c r="AN16" s="202"/>
      <c r="AO16" s="195"/>
      <c r="AP16" s="193"/>
      <c r="AQ16" s="193"/>
      <c r="AR16" s="203"/>
      <c r="AS16" s="204"/>
      <c r="AT16" s="201"/>
      <c r="AU16" s="201"/>
      <c r="AV16" s="62"/>
      <c r="AW16" s="205">
        <f>((AC15+AC16)/W16)*100</f>
        <v>70.370370370370367</v>
      </c>
      <c r="AX16" s="202"/>
      <c r="AY16" s="202"/>
      <c r="AZ16" s="202"/>
      <c r="BA16" s="195"/>
      <c r="BB16" s="189"/>
      <c r="BC16" s="50"/>
      <c r="BD16" s="71"/>
    </row>
    <row r="17" spans="2:56" ht="15.75" thickBot="1"/>
    <row r="18" spans="2:56" ht="16.5" thickBot="1">
      <c r="B18" s="72">
        <v>42080</v>
      </c>
      <c r="C18" s="73">
        <v>1</v>
      </c>
      <c r="D18" s="14">
        <v>10</v>
      </c>
      <c r="E18" s="183"/>
      <c r="F18" s="75">
        <v>0</v>
      </c>
      <c r="G18" s="14">
        <v>0</v>
      </c>
      <c r="H18" s="14">
        <v>0</v>
      </c>
      <c r="I18" s="14">
        <v>0</v>
      </c>
      <c r="J18" s="14">
        <v>0</v>
      </c>
      <c r="K18" s="14">
        <f>SUM(F18:J18)</f>
        <v>0</v>
      </c>
      <c r="L18" s="183"/>
      <c r="M18" s="75">
        <v>0</v>
      </c>
      <c r="N18" s="14">
        <v>0</v>
      </c>
      <c r="O18" s="183"/>
      <c r="P18" s="76">
        <f>D18-(M18+N18)</f>
        <v>10</v>
      </c>
      <c r="Q18" s="183"/>
      <c r="R18" s="184" t="s">
        <v>153</v>
      </c>
      <c r="S18" s="79"/>
      <c r="T18" s="79"/>
      <c r="U18" s="208">
        <v>1.66</v>
      </c>
      <c r="V18" s="80">
        <v>12</v>
      </c>
      <c r="W18" s="15">
        <f>V18*P19</f>
        <v>120</v>
      </c>
      <c r="X18" s="183"/>
      <c r="Y18" s="213"/>
      <c r="Z18" s="213">
        <v>91</v>
      </c>
      <c r="AA18" s="213">
        <v>0</v>
      </c>
      <c r="AB18" s="213">
        <v>0</v>
      </c>
      <c r="AC18" s="83">
        <f>Y18+Z18</f>
        <v>91</v>
      </c>
      <c r="AD18" s="185"/>
      <c r="AE18" s="81"/>
      <c r="AF18" s="82"/>
      <c r="AG18" s="82"/>
      <c r="AH18" s="82">
        <f>AE18+AF18</f>
        <v>0</v>
      </c>
      <c r="AI18" s="3"/>
      <c r="AJ18" s="11">
        <f>AC18*U18</f>
        <v>151.06</v>
      </c>
      <c r="AK18" s="85">
        <v>2</v>
      </c>
      <c r="AL18" s="14">
        <v>0</v>
      </c>
      <c r="AM18" s="14">
        <v>0</v>
      </c>
      <c r="AN18" s="85">
        <f>AK18+AL18+AM18</f>
        <v>2</v>
      </c>
      <c r="AO18" s="186" t="e">
        <f>#REF!</f>
        <v>#REF!</v>
      </c>
      <c r="AP18" s="87">
        <v>0</v>
      </c>
      <c r="AQ18" s="87">
        <v>10</v>
      </c>
      <c r="AR18" s="88">
        <f>100- ((AP18+AQ18)/(AC18*2))*100</f>
        <v>94.505494505494511</v>
      </c>
      <c r="AS18" s="90">
        <f>AI18+AJ18+AK18+AL18</f>
        <v>153.06</v>
      </c>
      <c r="AT18" s="90">
        <f>AJ18+AK18+AL18+AM18</f>
        <v>153.06</v>
      </c>
      <c r="AU18" s="90">
        <f>AS18-AT18</f>
        <v>0</v>
      </c>
      <c r="AV18" s="3"/>
      <c r="AW18" s="11">
        <f>(AC18/W18)*100</f>
        <v>75.833333333333329</v>
      </c>
      <c r="AX18" s="14" t="s">
        <v>63</v>
      </c>
      <c r="AY18" s="15">
        <f>(AK18/(AJ18+AK18))*100</f>
        <v>1.3066771200836274</v>
      </c>
      <c r="AZ18" s="14">
        <f>(AN18/AJ18)*100</f>
        <v>1.3239772275916855</v>
      </c>
      <c r="BA18" s="183"/>
      <c r="BB18" s="75" t="s">
        <v>64</v>
      </c>
      <c r="BC18" s="14" t="s">
        <v>64</v>
      </c>
      <c r="BD18" s="25" t="s">
        <v>113</v>
      </c>
    </row>
    <row r="19" spans="2:56" ht="16.5" thickBot="1">
      <c r="B19" s="187" t="s">
        <v>152</v>
      </c>
      <c r="C19" s="50"/>
      <c r="D19" s="50"/>
      <c r="E19" s="188"/>
      <c r="F19" s="189"/>
      <c r="G19" s="50"/>
      <c r="H19" s="50"/>
      <c r="I19" s="50"/>
      <c r="J19" s="50"/>
      <c r="K19" s="50"/>
      <c r="L19" s="188"/>
      <c r="M19" s="189"/>
      <c r="N19" s="50"/>
      <c r="O19" s="188"/>
      <c r="P19" s="190">
        <f>D18-M18-N18-K18</f>
        <v>10</v>
      </c>
      <c r="Q19" s="188"/>
      <c r="R19" s="189"/>
      <c r="S19" s="191"/>
      <c r="T19" s="191"/>
      <c r="U19" s="192"/>
      <c r="V19" s="193">
        <v>12</v>
      </c>
      <c r="W19" s="194">
        <f>P19*V19</f>
        <v>120</v>
      </c>
      <c r="X19" s="195"/>
      <c r="Y19" s="97"/>
      <c r="Z19" s="97"/>
      <c r="AA19" s="97"/>
      <c r="AB19" s="97"/>
      <c r="AC19" s="198"/>
      <c r="AD19" s="199"/>
      <c r="AE19" s="196"/>
      <c r="AF19" s="197"/>
      <c r="AG19" s="197"/>
      <c r="AH19" s="197"/>
      <c r="AI19" s="62"/>
      <c r="AJ19" s="200"/>
      <c r="AK19" s="201"/>
      <c r="AL19" s="202"/>
      <c r="AM19" s="202"/>
      <c r="AN19" s="202"/>
      <c r="AO19" s="195"/>
      <c r="AP19" s="193"/>
      <c r="AQ19" s="193"/>
      <c r="AR19" s="203"/>
      <c r="AS19" s="204"/>
      <c r="AT19" s="201"/>
      <c r="AU19" s="201"/>
      <c r="AV19" s="62"/>
      <c r="AW19" s="205">
        <f>((AC18+AC19)/W19)*100</f>
        <v>75.833333333333329</v>
      </c>
      <c r="AX19" s="202"/>
      <c r="AY19" s="202"/>
      <c r="AZ19" s="202"/>
      <c r="BA19" s="195"/>
      <c r="BB19" s="189"/>
      <c r="BC19" s="50"/>
      <c r="BD19" s="71"/>
    </row>
    <row r="20" spans="2:56" ht="15.75" thickBot="1"/>
    <row r="21" spans="2:56" ht="16.5" thickBot="1">
      <c r="B21" s="72">
        <v>42080</v>
      </c>
      <c r="C21" s="73">
        <v>1</v>
      </c>
      <c r="D21" s="14">
        <v>10</v>
      </c>
      <c r="E21" s="183"/>
      <c r="F21" s="75">
        <v>0</v>
      </c>
      <c r="G21" s="14">
        <v>0</v>
      </c>
      <c r="H21" s="14">
        <v>0</v>
      </c>
      <c r="I21" s="14">
        <v>0</v>
      </c>
      <c r="J21" s="14">
        <v>0</v>
      </c>
      <c r="K21" s="14">
        <f>SUM(F21:J21)</f>
        <v>0</v>
      </c>
      <c r="L21" s="183"/>
      <c r="M21" s="75">
        <v>0</v>
      </c>
      <c r="N21" s="14">
        <v>0</v>
      </c>
      <c r="O21" s="183"/>
      <c r="P21" s="76">
        <f>D21-(M21+N21)</f>
        <v>10</v>
      </c>
      <c r="Q21" s="183"/>
      <c r="R21" s="184" t="s">
        <v>153</v>
      </c>
      <c r="S21" s="79"/>
      <c r="T21" s="79"/>
      <c r="U21" s="208">
        <v>1.66</v>
      </c>
      <c r="V21" s="80">
        <v>12</v>
      </c>
      <c r="W21" s="15">
        <f>V21*P22</f>
        <v>120</v>
      </c>
      <c r="X21" s="183"/>
      <c r="Y21" s="81"/>
      <c r="Z21" s="82">
        <v>108</v>
      </c>
      <c r="AA21" s="82">
        <v>0</v>
      </c>
      <c r="AB21" s="82">
        <v>0</v>
      </c>
      <c r="AC21" s="83">
        <f>Y21+Z21</f>
        <v>108</v>
      </c>
      <c r="AD21" s="185"/>
      <c r="AE21" s="81">
        <v>2</v>
      </c>
      <c r="AF21" s="82"/>
      <c r="AG21" s="82"/>
      <c r="AH21" s="82">
        <f>AE21+AF21</f>
        <v>2</v>
      </c>
      <c r="AI21" s="3"/>
      <c r="AJ21" s="11">
        <f>AC21*U21</f>
        <v>179.28</v>
      </c>
      <c r="AK21" s="85">
        <v>2.6</v>
      </c>
      <c r="AL21" s="14">
        <v>0</v>
      </c>
      <c r="AM21" s="14">
        <v>0</v>
      </c>
      <c r="AN21" s="85">
        <f>AK21+AL21+AM21</f>
        <v>2.6</v>
      </c>
      <c r="AO21" s="186" t="e">
        <f>#REF!</f>
        <v>#REF!</v>
      </c>
      <c r="AP21" s="87">
        <v>0</v>
      </c>
      <c r="AQ21" s="87">
        <v>10</v>
      </c>
      <c r="AR21" s="88">
        <f>100- ((AP21+AQ21)/(AC21*2))*100</f>
        <v>95.370370370370367</v>
      </c>
      <c r="AS21" s="90">
        <f>AI21+AJ21+AK21+AL21</f>
        <v>181.88</v>
      </c>
      <c r="AT21" s="90">
        <f>AJ21+AK21+AL21+AM21</f>
        <v>181.88</v>
      </c>
      <c r="AU21" s="90">
        <f>AS21-AT21</f>
        <v>0</v>
      </c>
      <c r="AV21" s="3"/>
      <c r="AW21" s="11">
        <f>(AC21/W21)*100</f>
        <v>90</v>
      </c>
      <c r="AX21" s="14" t="s">
        <v>63</v>
      </c>
      <c r="AY21" s="15">
        <f>(AK21/(AJ21+AK21))*100</f>
        <v>1.4295139652518145</v>
      </c>
      <c r="AZ21" s="14">
        <f>(AN21/AJ21)*100</f>
        <v>1.4502454261490407</v>
      </c>
      <c r="BA21" s="183"/>
      <c r="BB21" s="75" t="s">
        <v>64</v>
      </c>
      <c r="BC21" s="14" t="s">
        <v>64</v>
      </c>
      <c r="BD21" s="25" t="s">
        <v>113</v>
      </c>
    </row>
    <row r="22" spans="2:56" ht="16.5" thickBot="1">
      <c r="B22" s="187" t="s">
        <v>154</v>
      </c>
      <c r="C22" s="50"/>
      <c r="D22" s="50"/>
      <c r="E22" s="188"/>
      <c r="F22" s="189"/>
      <c r="G22" s="50"/>
      <c r="H22" s="50"/>
      <c r="I22" s="50"/>
      <c r="J22" s="50"/>
      <c r="K22" s="50"/>
      <c r="L22" s="188"/>
      <c r="M22" s="189"/>
      <c r="N22" s="50"/>
      <c r="O22" s="188"/>
      <c r="P22" s="190">
        <f>D21-M21-N21-K21</f>
        <v>10</v>
      </c>
      <c r="Q22" s="188"/>
      <c r="R22" s="189"/>
      <c r="S22" s="191"/>
      <c r="T22" s="191"/>
      <c r="U22" s="192"/>
      <c r="V22" s="193">
        <v>12</v>
      </c>
      <c r="W22" s="194">
        <f>P22*V22</f>
        <v>120</v>
      </c>
      <c r="X22" s="195"/>
      <c r="Y22" s="196"/>
      <c r="Z22" s="197"/>
      <c r="AA22" s="197"/>
      <c r="AB22" s="197"/>
      <c r="AC22" s="198"/>
      <c r="AD22" s="199"/>
      <c r="AE22" s="196"/>
      <c r="AF22" s="197"/>
      <c r="AG22" s="197"/>
      <c r="AH22" s="197"/>
      <c r="AI22" s="62"/>
      <c r="AJ22" s="200"/>
      <c r="AK22" s="201"/>
      <c r="AL22" s="202"/>
      <c r="AM22" s="202"/>
      <c r="AN22" s="202"/>
      <c r="AO22" s="195"/>
      <c r="AP22" s="193"/>
      <c r="AQ22" s="193"/>
      <c r="AR22" s="203"/>
      <c r="AS22" s="204"/>
      <c r="AT22" s="201"/>
      <c r="AU22" s="201"/>
      <c r="AV22" s="62"/>
      <c r="AW22" s="205">
        <f>((AC21+AC22)/W22)*100</f>
        <v>90</v>
      </c>
      <c r="AX22" s="202"/>
      <c r="AY22" s="202"/>
      <c r="AZ22" s="202"/>
      <c r="BA22" s="195"/>
      <c r="BB22" s="189"/>
      <c r="BC22" s="50"/>
      <c r="BD22" s="71"/>
    </row>
    <row r="23" spans="2:56" ht="15.75" thickBot="1"/>
    <row r="24" spans="2:56" ht="16.5" thickBot="1">
      <c r="B24" s="72">
        <v>42081</v>
      </c>
      <c r="C24" s="73">
        <v>1</v>
      </c>
      <c r="D24" s="14">
        <v>10</v>
      </c>
      <c r="E24" s="183"/>
      <c r="F24" s="75">
        <v>0</v>
      </c>
      <c r="G24" s="14">
        <v>0</v>
      </c>
      <c r="H24" s="14">
        <v>0</v>
      </c>
      <c r="I24" s="14">
        <v>0</v>
      </c>
      <c r="J24" s="14">
        <v>0</v>
      </c>
      <c r="K24" s="14">
        <f>SUM(F24:J24)</f>
        <v>0</v>
      </c>
      <c r="L24" s="183"/>
      <c r="M24" s="75">
        <v>0</v>
      </c>
      <c r="N24" s="14">
        <v>0</v>
      </c>
      <c r="O24" s="183"/>
      <c r="P24" s="76">
        <f>D24-(M24+N24)</f>
        <v>10</v>
      </c>
      <c r="Q24" s="183"/>
      <c r="R24" s="184" t="s">
        <v>153</v>
      </c>
      <c r="S24" s="79"/>
      <c r="T24" s="79"/>
      <c r="U24" s="208">
        <v>1.66</v>
      </c>
      <c r="V24" s="80">
        <v>12</v>
      </c>
      <c r="W24" s="15">
        <f>V24*P25</f>
        <v>120</v>
      </c>
      <c r="X24" s="183"/>
      <c r="Y24" s="81"/>
      <c r="Z24" s="82">
        <v>114</v>
      </c>
      <c r="AA24" s="82">
        <v>0</v>
      </c>
      <c r="AB24" s="82">
        <v>0</v>
      </c>
      <c r="AC24" s="83">
        <f>Y24+Z24</f>
        <v>114</v>
      </c>
      <c r="AD24" s="185"/>
      <c r="AE24" s="81">
        <v>0</v>
      </c>
      <c r="AF24" s="82"/>
      <c r="AG24" s="82"/>
      <c r="AH24" s="82">
        <f>AE24+AF24</f>
        <v>0</v>
      </c>
      <c r="AI24" s="3"/>
      <c r="AJ24" s="11">
        <f>AC24*U24</f>
        <v>189.23999999999998</v>
      </c>
      <c r="AK24" s="85">
        <v>0</v>
      </c>
      <c r="AL24" s="14">
        <v>0</v>
      </c>
      <c r="AM24" s="14">
        <v>0</v>
      </c>
      <c r="AN24" s="85">
        <f>AK24+AL24+AM24</f>
        <v>0</v>
      </c>
      <c r="AO24" s="186" t="e">
        <f>#REF!</f>
        <v>#REF!</v>
      </c>
      <c r="AP24" s="87">
        <v>0</v>
      </c>
      <c r="AQ24" s="87">
        <v>10</v>
      </c>
      <c r="AR24" s="88">
        <f>100- ((AP24+AQ24)/(AC24*2))*100</f>
        <v>95.614035087719301</v>
      </c>
      <c r="AS24" s="90">
        <f>AI24+AJ24+AK24+AL24</f>
        <v>189.23999999999998</v>
      </c>
      <c r="AT24" s="90">
        <f>AJ24+AK24+AL24+AM24</f>
        <v>189.23999999999998</v>
      </c>
      <c r="AU24" s="90">
        <f>AS24-AT24</f>
        <v>0</v>
      </c>
      <c r="AV24" s="3"/>
      <c r="AW24" s="11">
        <f>(AC24/W24)*100</f>
        <v>95</v>
      </c>
      <c r="AX24" s="14" t="s">
        <v>63</v>
      </c>
      <c r="AY24" s="15">
        <f>(AK24/(AJ24+AK24))*100</f>
        <v>0</v>
      </c>
      <c r="AZ24" s="14">
        <f>(AN24/AJ24)*100</f>
        <v>0</v>
      </c>
      <c r="BA24" s="183"/>
      <c r="BB24" s="75" t="s">
        <v>64</v>
      </c>
      <c r="BC24" s="14" t="s">
        <v>155</v>
      </c>
      <c r="BD24" s="25" t="s">
        <v>113</v>
      </c>
    </row>
    <row r="25" spans="2:56" ht="16.5" thickBot="1">
      <c r="B25" s="187" t="s">
        <v>154</v>
      </c>
      <c r="C25" s="50"/>
      <c r="D25" s="50"/>
      <c r="E25" s="188"/>
      <c r="F25" s="189"/>
      <c r="G25" s="50"/>
      <c r="H25" s="50"/>
      <c r="I25" s="50"/>
      <c r="J25" s="50"/>
      <c r="K25" s="50"/>
      <c r="L25" s="188"/>
      <c r="M25" s="189"/>
      <c r="N25" s="50"/>
      <c r="O25" s="188"/>
      <c r="P25" s="190">
        <f>D24-M24-N24-K24</f>
        <v>10</v>
      </c>
      <c r="Q25" s="188"/>
      <c r="R25" s="189"/>
      <c r="S25" s="191"/>
      <c r="T25" s="191"/>
      <c r="U25" s="192"/>
      <c r="V25" s="193">
        <v>12</v>
      </c>
      <c r="W25" s="194">
        <f>P25*V25</f>
        <v>120</v>
      </c>
      <c r="X25" s="195"/>
      <c r="Y25" s="196"/>
      <c r="Z25" s="197"/>
      <c r="AA25" s="197"/>
      <c r="AB25" s="197"/>
      <c r="AC25" s="198"/>
      <c r="AD25" s="199"/>
      <c r="AE25" s="196"/>
      <c r="AF25" s="197"/>
      <c r="AG25" s="197"/>
      <c r="AH25" s="197"/>
      <c r="AI25" s="62"/>
      <c r="AJ25" s="200"/>
      <c r="AK25" s="201"/>
      <c r="AL25" s="202"/>
      <c r="AM25" s="202"/>
      <c r="AN25" s="202"/>
      <c r="AO25" s="195"/>
      <c r="AP25" s="193"/>
      <c r="AQ25" s="193"/>
      <c r="AR25" s="203"/>
      <c r="AS25" s="204"/>
      <c r="AT25" s="201"/>
      <c r="AU25" s="201"/>
      <c r="AV25" s="62"/>
      <c r="AW25" s="205">
        <f>((AC24+AC25)/W25)*100</f>
        <v>95</v>
      </c>
      <c r="AX25" s="202"/>
      <c r="AY25" s="202"/>
      <c r="AZ25" s="202"/>
      <c r="BA25" s="195"/>
      <c r="BB25" s="189"/>
      <c r="BC25" s="50"/>
      <c r="BD25" s="71"/>
    </row>
    <row r="26" spans="2:56" ht="15.75" thickBot="1"/>
    <row r="27" spans="2:56" ht="16.5" thickBot="1">
      <c r="B27" s="72">
        <v>42081</v>
      </c>
      <c r="C27" s="73">
        <v>3</v>
      </c>
      <c r="D27" s="14">
        <v>10</v>
      </c>
      <c r="E27" s="183"/>
      <c r="F27" s="75">
        <v>0</v>
      </c>
      <c r="G27" s="14">
        <v>0</v>
      </c>
      <c r="H27" s="14">
        <v>0</v>
      </c>
      <c r="I27" s="14">
        <v>0</v>
      </c>
      <c r="J27" s="14">
        <v>0.5</v>
      </c>
      <c r="K27" s="14">
        <f>SUM(F27:J27)</f>
        <v>0.5</v>
      </c>
      <c r="L27" s="183"/>
      <c r="M27" s="75">
        <v>0</v>
      </c>
      <c r="N27" s="14">
        <v>0</v>
      </c>
      <c r="O27" s="183"/>
      <c r="P27" s="76">
        <f>D27-(M27+N27)</f>
        <v>10</v>
      </c>
      <c r="Q27" s="183"/>
      <c r="R27" s="184" t="s">
        <v>153</v>
      </c>
      <c r="S27" s="79"/>
      <c r="T27" s="79"/>
      <c r="U27" s="208">
        <v>1.66</v>
      </c>
      <c r="V27" s="80">
        <v>12</v>
      </c>
      <c r="W27" s="15">
        <f>V27*P28</f>
        <v>114</v>
      </c>
      <c r="X27" s="183"/>
      <c r="Y27" s="81"/>
      <c r="Z27" s="82">
        <v>99</v>
      </c>
      <c r="AA27" s="82">
        <v>0</v>
      </c>
      <c r="AB27" s="82">
        <v>0</v>
      </c>
      <c r="AC27" s="83">
        <f>Y27+Z27</f>
        <v>99</v>
      </c>
      <c r="AD27" s="185"/>
      <c r="AE27" s="81">
        <v>0</v>
      </c>
      <c r="AF27" s="82"/>
      <c r="AG27" s="82"/>
      <c r="AH27" s="82">
        <f>AE27+AF27</f>
        <v>0</v>
      </c>
      <c r="AI27" s="3"/>
      <c r="AJ27" s="11">
        <f>AC27*U27</f>
        <v>164.34</v>
      </c>
      <c r="AK27" s="85">
        <v>0</v>
      </c>
      <c r="AL27" s="14">
        <v>0</v>
      </c>
      <c r="AM27" s="14">
        <v>0</v>
      </c>
      <c r="AN27" s="85">
        <f>AK27+AL27+AM27</f>
        <v>0</v>
      </c>
      <c r="AO27" s="186" t="e">
        <f>#REF!</f>
        <v>#REF!</v>
      </c>
      <c r="AP27" s="87">
        <v>0</v>
      </c>
      <c r="AQ27" s="87">
        <v>10</v>
      </c>
      <c r="AR27" s="88">
        <f>100- ((AP27+AQ27)/(AC27*2))*100</f>
        <v>94.949494949494948</v>
      </c>
      <c r="AS27" s="90">
        <f>AI27+AJ27+AK27+AL27</f>
        <v>164.34</v>
      </c>
      <c r="AT27" s="90">
        <f>AJ27+AK27+AL27+AM27</f>
        <v>164.34</v>
      </c>
      <c r="AU27" s="90">
        <f>AS27-AT27</f>
        <v>0</v>
      </c>
      <c r="AV27" s="3"/>
      <c r="AW27" s="11">
        <f>(AC27/W27)*100</f>
        <v>86.842105263157904</v>
      </c>
      <c r="AX27" s="14" t="s">
        <v>63</v>
      </c>
      <c r="AY27" s="15">
        <f>(AK27/(AJ27+AK27))*100</f>
        <v>0</v>
      </c>
      <c r="AZ27" s="14">
        <f>(AN27/AJ27)*100</f>
        <v>0</v>
      </c>
      <c r="BA27" s="183"/>
      <c r="BB27" s="75" t="s">
        <v>64</v>
      </c>
      <c r="BC27" s="14" t="s">
        <v>113</v>
      </c>
      <c r="BD27" s="25" t="s">
        <v>113</v>
      </c>
    </row>
    <row r="28" spans="2:56" ht="18" customHeight="1" thickBot="1">
      <c r="B28" s="187" t="s">
        <v>156</v>
      </c>
      <c r="C28" s="50"/>
      <c r="D28" s="50"/>
      <c r="E28" s="188"/>
      <c r="F28" s="189"/>
      <c r="G28" s="50"/>
      <c r="H28" s="50"/>
      <c r="I28" s="50"/>
      <c r="J28" s="50"/>
      <c r="K28" s="50"/>
      <c r="L28" s="188"/>
      <c r="M28" s="189"/>
      <c r="N28" s="50"/>
      <c r="O28" s="188"/>
      <c r="P28" s="190">
        <f>D27-M27-N27-K27</f>
        <v>9.5</v>
      </c>
      <c r="Q28" s="188"/>
      <c r="R28" s="189"/>
      <c r="S28" s="191"/>
      <c r="T28" s="191"/>
      <c r="U28" s="192"/>
      <c r="V28" s="193">
        <v>12</v>
      </c>
      <c r="W28" s="194">
        <f>P28*V28</f>
        <v>114</v>
      </c>
      <c r="X28" s="195"/>
      <c r="Y28" s="196"/>
      <c r="Z28" s="197"/>
      <c r="AA28" s="197"/>
      <c r="AB28" s="197"/>
      <c r="AC28" s="198"/>
      <c r="AD28" s="199"/>
      <c r="AE28" s="196"/>
      <c r="AF28" s="197"/>
      <c r="AG28" s="197"/>
      <c r="AH28" s="197"/>
      <c r="AI28" s="62"/>
      <c r="AJ28" s="200"/>
      <c r="AK28" s="201"/>
      <c r="AL28" s="202"/>
      <c r="AM28" s="202"/>
      <c r="AN28" s="202"/>
      <c r="AO28" s="195"/>
      <c r="AP28" s="193"/>
      <c r="AQ28" s="193"/>
      <c r="AR28" s="203"/>
      <c r="AS28" s="204"/>
      <c r="AT28" s="201"/>
      <c r="AU28" s="201"/>
      <c r="AV28" s="62"/>
      <c r="AW28" s="205">
        <f>((AC27+AC28)/W28)*100</f>
        <v>86.842105263157904</v>
      </c>
      <c r="AX28" s="202"/>
      <c r="AY28" s="202"/>
      <c r="AZ28" s="202"/>
      <c r="BA28" s="195"/>
      <c r="BB28" s="189"/>
      <c r="BC28" s="50"/>
      <c r="BD28" s="71"/>
    </row>
    <row r="29" spans="2:56" ht="15.75" thickBot="1"/>
    <row r="30" spans="2:56" ht="16.5" thickBot="1">
      <c r="B30" s="72">
        <v>42082</v>
      </c>
      <c r="C30" s="73">
        <v>1</v>
      </c>
      <c r="D30" s="14">
        <v>10</v>
      </c>
      <c r="E30" s="183"/>
      <c r="F30" s="75">
        <v>0</v>
      </c>
      <c r="G30" s="14">
        <v>0</v>
      </c>
      <c r="H30" s="14">
        <v>0</v>
      </c>
      <c r="I30" s="14">
        <v>0</v>
      </c>
      <c r="J30" s="14">
        <v>0</v>
      </c>
      <c r="K30" s="14">
        <f>SUM(F30:J30)</f>
        <v>0</v>
      </c>
      <c r="L30" s="183"/>
      <c r="M30" s="75">
        <v>0</v>
      </c>
      <c r="N30" s="14">
        <v>0</v>
      </c>
      <c r="O30" s="183"/>
      <c r="P30" s="76">
        <f>D30-(M30+N30)</f>
        <v>10</v>
      </c>
      <c r="Q30" s="183"/>
      <c r="R30" s="184" t="s">
        <v>153</v>
      </c>
      <c r="S30" s="79"/>
      <c r="T30" s="79"/>
      <c r="U30" s="208">
        <v>1.66</v>
      </c>
      <c r="V30" s="80">
        <v>12</v>
      </c>
      <c r="W30" s="15">
        <f>V30*P31</f>
        <v>120</v>
      </c>
      <c r="X30" s="183"/>
      <c r="Y30" s="81"/>
      <c r="Z30" s="82">
        <v>119</v>
      </c>
      <c r="AA30" s="82">
        <v>0</v>
      </c>
      <c r="AB30" s="82">
        <v>0</v>
      </c>
      <c r="AC30" s="83">
        <f>Y30+Z30</f>
        <v>119</v>
      </c>
      <c r="AD30" s="185"/>
      <c r="AE30" s="81">
        <v>4</v>
      </c>
      <c r="AF30" s="82"/>
      <c r="AG30" s="82"/>
      <c r="AH30" s="82">
        <f>AE30+AF30</f>
        <v>4</v>
      </c>
      <c r="AI30" s="3"/>
      <c r="AJ30" s="11">
        <f>AC30*U30</f>
        <v>197.54</v>
      </c>
      <c r="AK30" s="85">
        <v>6.4</v>
      </c>
      <c r="AL30" s="14">
        <v>0</v>
      </c>
      <c r="AM30" s="14">
        <v>0</v>
      </c>
      <c r="AN30" s="85">
        <f>AK30+AL30+AM30</f>
        <v>6.4</v>
      </c>
      <c r="AO30" s="186" t="e">
        <f>#REF!</f>
        <v>#REF!</v>
      </c>
      <c r="AP30" s="87">
        <v>0</v>
      </c>
      <c r="AQ30" s="87">
        <v>10</v>
      </c>
      <c r="AR30" s="88">
        <f>100- ((AP30+AQ30)/(AC30*2))*100</f>
        <v>95.798319327731093</v>
      </c>
      <c r="AS30" s="90">
        <f>AI30+AJ30+AK30+AL30</f>
        <v>203.94</v>
      </c>
      <c r="AT30" s="90">
        <f>AJ30+AK30+AL30+AM30</f>
        <v>203.94</v>
      </c>
      <c r="AU30" s="90">
        <f>AS30-AT30</f>
        <v>0</v>
      </c>
      <c r="AV30" s="3"/>
      <c r="AW30" s="11">
        <f>(AC30/W30)*100</f>
        <v>99.166666666666671</v>
      </c>
      <c r="AX30" s="14" t="s">
        <v>63</v>
      </c>
      <c r="AY30" s="15">
        <f>(AK30/(AJ30+AK30))*100</f>
        <v>3.1381778954594495</v>
      </c>
      <c r="AZ30" s="14">
        <f>(AN30/AJ30)*100</f>
        <v>3.2398501569302423</v>
      </c>
      <c r="BA30" s="183"/>
      <c r="BB30" s="75" t="s">
        <v>155</v>
      </c>
      <c r="BC30" s="14" t="s">
        <v>64</v>
      </c>
      <c r="BD30" s="25" t="s">
        <v>64</v>
      </c>
    </row>
    <row r="31" spans="2:56" ht="16.5" thickBot="1">
      <c r="B31" s="187" t="s">
        <v>154</v>
      </c>
      <c r="C31" s="50"/>
      <c r="D31" s="50"/>
      <c r="E31" s="188"/>
      <c r="F31" s="189"/>
      <c r="G31" s="50"/>
      <c r="H31" s="50"/>
      <c r="I31" s="50"/>
      <c r="J31" s="50"/>
      <c r="K31" s="50"/>
      <c r="L31" s="188"/>
      <c r="M31" s="189"/>
      <c r="N31" s="50"/>
      <c r="O31" s="188"/>
      <c r="P31" s="190">
        <f>D30-M30-N30-K30</f>
        <v>10</v>
      </c>
      <c r="Q31" s="188"/>
      <c r="R31" s="189"/>
      <c r="S31" s="191"/>
      <c r="T31" s="191"/>
      <c r="U31" s="192"/>
      <c r="V31" s="193">
        <v>12</v>
      </c>
      <c r="W31" s="194">
        <f>P31*V31</f>
        <v>120</v>
      </c>
      <c r="X31" s="195"/>
      <c r="Y31" s="196"/>
      <c r="Z31" s="197"/>
      <c r="AA31" s="197"/>
      <c r="AB31" s="197"/>
      <c r="AC31" s="198"/>
      <c r="AD31" s="199"/>
      <c r="AE31" s="196"/>
      <c r="AF31" s="197"/>
      <c r="AG31" s="197"/>
      <c r="AH31" s="197"/>
      <c r="AI31" s="62"/>
      <c r="AJ31" s="200"/>
      <c r="AK31" s="201"/>
      <c r="AL31" s="202"/>
      <c r="AM31" s="202"/>
      <c r="AN31" s="202"/>
      <c r="AO31" s="195"/>
      <c r="AP31" s="193"/>
      <c r="AQ31" s="193"/>
      <c r="AR31" s="203"/>
      <c r="AS31" s="204"/>
      <c r="AT31" s="201"/>
      <c r="AU31" s="201"/>
      <c r="AV31" s="62"/>
      <c r="AW31" s="205">
        <f>((AC30+AC31)/W31)*100</f>
        <v>99.166666666666671</v>
      </c>
      <c r="AX31" s="202"/>
      <c r="AY31" s="202"/>
      <c r="AZ31" s="202"/>
      <c r="BA31" s="195"/>
      <c r="BB31" s="189"/>
      <c r="BC31" s="50"/>
      <c r="BD31" s="71"/>
    </row>
    <row r="32" spans="2:56" ht="15.75" thickBot="1"/>
    <row r="33" spans="2:67" ht="16.5" thickBot="1">
      <c r="B33" s="72">
        <v>42082</v>
      </c>
      <c r="C33" s="73">
        <v>3</v>
      </c>
      <c r="D33" s="14">
        <v>9</v>
      </c>
      <c r="E33" s="183"/>
      <c r="F33" s="75">
        <v>0</v>
      </c>
      <c r="G33" s="14">
        <v>0</v>
      </c>
      <c r="H33" s="14">
        <v>0</v>
      </c>
      <c r="I33" s="14">
        <v>0</v>
      </c>
      <c r="J33" s="14">
        <v>0</v>
      </c>
      <c r="K33" s="14">
        <f>SUM(F33:J33)</f>
        <v>0</v>
      </c>
      <c r="L33" s="183"/>
      <c r="M33" s="75">
        <v>0</v>
      </c>
      <c r="N33" s="14">
        <v>0</v>
      </c>
      <c r="O33" s="183"/>
      <c r="P33" s="76">
        <f>D33-(M33+N33)</f>
        <v>9</v>
      </c>
      <c r="Q33" s="183"/>
      <c r="R33" s="184" t="s">
        <v>153</v>
      </c>
      <c r="S33" s="79"/>
      <c r="T33" s="79"/>
      <c r="U33" s="208">
        <v>1.66</v>
      </c>
      <c r="V33" s="80">
        <v>12</v>
      </c>
      <c r="W33" s="15">
        <f>V33*P34</f>
        <v>108</v>
      </c>
      <c r="X33" s="183"/>
      <c r="Y33" s="81"/>
      <c r="Z33" s="82">
        <v>105</v>
      </c>
      <c r="AA33" s="82">
        <v>0</v>
      </c>
      <c r="AB33" s="82">
        <v>0</v>
      </c>
      <c r="AC33" s="83">
        <f>Y33+Z33</f>
        <v>105</v>
      </c>
      <c r="AD33" s="185"/>
      <c r="AE33" s="81">
        <v>0</v>
      </c>
      <c r="AF33" s="82"/>
      <c r="AG33" s="82"/>
      <c r="AH33" s="82">
        <f>AE33+AF33</f>
        <v>0</v>
      </c>
      <c r="AI33" s="3"/>
      <c r="AJ33" s="11">
        <f>AC33*U33</f>
        <v>174.29999999999998</v>
      </c>
      <c r="AK33" s="85">
        <v>0</v>
      </c>
      <c r="AL33" s="14">
        <v>0</v>
      </c>
      <c r="AM33" s="14">
        <v>0</v>
      </c>
      <c r="AN33" s="85">
        <f>AK33+AL33+AM33</f>
        <v>0</v>
      </c>
      <c r="AO33" s="186" t="e">
        <f>#REF!</f>
        <v>#REF!</v>
      </c>
      <c r="AP33" s="87">
        <v>0</v>
      </c>
      <c r="AQ33" s="87">
        <v>10</v>
      </c>
      <c r="AR33" s="88">
        <f>100- ((AP33+AQ33)/(AC33*2))*100</f>
        <v>95.238095238095241</v>
      </c>
      <c r="AS33" s="90">
        <f>AI33+AJ33+AK33+AL33</f>
        <v>174.29999999999998</v>
      </c>
      <c r="AT33" s="90">
        <f>AJ33+AK33+AL33+AM33</f>
        <v>174.29999999999998</v>
      </c>
      <c r="AU33" s="90">
        <f>AS33-AT33</f>
        <v>0</v>
      </c>
      <c r="AV33" s="3"/>
      <c r="AW33" s="11">
        <f>(AC33/W33)*100</f>
        <v>97.222222222222214</v>
      </c>
      <c r="AX33" s="14" t="s">
        <v>63</v>
      </c>
      <c r="AY33" s="15">
        <f>(AK33/(AJ33+AK33))*100</f>
        <v>0</v>
      </c>
      <c r="AZ33" s="14">
        <f>(AN33/AJ33)*100</f>
        <v>0</v>
      </c>
      <c r="BA33" s="183"/>
      <c r="BB33" s="75" t="s">
        <v>64</v>
      </c>
      <c r="BC33" s="14" t="s">
        <v>64</v>
      </c>
      <c r="BD33" s="25" t="s">
        <v>155</v>
      </c>
    </row>
    <row r="34" spans="2:67" ht="16.5" thickBot="1">
      <c r="B34" s="187" t="s">
        <v>156</v>
      </c>
      <c r="C34" s="50"/>
      <c r="D34" s="50"/>
      <c r="E34" s="188"/>
      <c r="F34" s="189"/>
      <c r="G34" s="50"/>
      <c r="H34" s="50"/>
      <c r="I34" s="50"/>
      <c r="J34" s="50"/>
      <c r="K34" s="50"/>
      <c r="L34" s="188"/>
      <c r="M34" s="189"/>
      <c r="N34" s="50"/>
      <c r="O34" s="188"/>
      <c r="P34" s="190">
        <f>D33-M33-N33-K33</f>
        <v>9</v>
      </c>
      <c r="Q34" s="188"/>
      <c r="R34" s="189"/>
      <c r="S34" s="191"/>
      <c r="T34" s="191"/>
      <c r="U34" s="192"/>
      <c r="V34" s="193">
        <v>12</v>
      </c>
      <c r="W34" s="194">
        <f>P34*V34</f>
        <v>108</v>
      </c>
      <c r="X34" s="195"/>
      <c r="Y34" s="196"/>
      <c r="Z34" s="197"/>
      <c r="AA34" s="197"/>
      <c r="AB34" s="197"/>
      <c r="AC34" s="198"/>
      <c r="AD34" s="199"/>
      <c r="AE34" s="196"/>
      <c r="AF34" s="197"/>
      <c r="AG34" s="197"/>
      <c r="AH34" s="197"/>
      <c r="AI34" s="62"/>
      <c r="AJ34" s="200"/>
      <c r="AK34" s="201"/>
      <c r="AL34" s="202"/>
      <c r="AM34" s="202"/>
      <c r="AN34" s="202"/>
      <c r="AO34" s="195"/>
      <c r="AP34" s="193"/>
      <c r="AQ34" s="193"/>
      <c r="AR34" s="203"/>
      <c r="AS34" s="204"/>
      <c r="AT34" s="201"/>
      <c r="AU34" s="201"/>
      <c r="AV34" s="62"/>
      <c r="AW34" s="205">
        <f>((AC33+AC34)/W34)*100</f>
        <v>97.222222222222214</v>
      </c>
      <c r="AX34" s="202"/>
      <c r="AY34" s="202"/>
      <c r="AZ34" s="202"/>
      <c r="BA34" s="195"/>
      <c r="BB34" s="189"/>
      <c r="BC34" s="50"/>
      <c r="BD34" s="71"/>
    </row>
    <row r="35" spans="2:67" ht="15.75" thickBot="1"/>
    <row r="36" spans="2:67" ht="16.5" thickBot="1">
      <c r="B36" s="72">
        <v>42083</v>
      </c>
      <c r="C36" s="73">
        <v>1</v>
      </c>
      <c r="D36" s="14">
        <v>10</v>
      </c>
      <c r="E36" s="183"/>
      <c r="F36" s="75">
        <v>0</v>
      </c>
      <c r="G36" s="14">
        <v>0</v>
      </c>
      <c r="H36" s="14">
        <v>0</v>
      </c>
      <c r="I36" s="14">
        <v>0</v>
      </c>
      <c r="J36" s="14">
        <v>0</v>
      </c>
      <c r="K36" s="14">
        <f>SUM(F36:J36)</f>
        <v>0</v>
      </c>
      <c r="L36" s="183"/>
      <c r="M36" s="75">
        <v>0</v>
      </c>
      <c r="N36" s="14">
        <v>0</v>
      </c>
      <c r="O36" s="183"/>
      <c r="P36" s="76">
        <f>D36-(M36+N36)</f>
        <v>10</v>
      </c>
      <c r="Q36" s="183"/>
      <c r="R36" s="184" t="s">
        <v>153</v>
      </c>
      <c r="S36" s="79"/>
      <c r="T36" s="79"/>
      <c r="U36" s="208">
        <v>1.66</v>
      </c>
      <c r="V36" s="80">
        <v>12</v>
      </c>
      <c r="W36" s="15">
        <f>V36*P37</f>
        <v>120</v>
      </c>
      <c r="X36" s="183"/>
      <c r="Y36" s="81"/>
      <c r="Z36" s="82">
        <v>118</v>
      </c>
      <c r="AA36" s="82">
        <v>0</v>
      </c>
      <c r="AB36" s="82">
        <v>0</v>
      </c>
      <c r="AC36" s="83">
        <f>Y36+Z36</f>
        <v>118</v>
      </c>
      <c r="AD36" s="185"/>
      <c r="AE36" s="81">
        <v>0</v>
      </c>
      <c r="AF36" s="82"/>
      <c r="AG36" s="82"/>
      <c r="AH36" s="82">
        <f>AE36+AF36</f>
        <v>0</v>
      </c>
      <c r="AI36" s="3"/>
      <c r="AJ36" s="11">
        <f>AC36*U36</f>
        <v>195.88</v>
      </c>
      <c r="AK36" s="85">
        <v>3.2</v>
      </c>
      <c r="AL36" s="14">
        <v>0</v>
      </c>
      <c r="AM36" s="14">
        <v>0</v>
      </c>
      <c r="AN36" s="85">
        <f>AK36+AL36+AM36</f>
        <v>3.2</v>
      </c>
      <c r="AO36" s="186" t="e">
        <f>#REF!</f>
        <v>#REF!</v>
      </c>
      <c r="AP36" s="87">
        <v>0</v>
      </c>
      <c r="AQ36" s="87">
        <v>10</v>
      </c>
      <c r="AR36" s="88">
        <f>100- ((AP36+AQ36)/(AC36*2))*100</f>
        <v>95.762711864406782</v>
      </c>
      <c r="AS36" s="90">
        <f>AI36+AJ36+AK36+AL36</f>
        <v>199.07999999999998</v>
      </c>
      <c r="AT36" s="90">
        <f>AJ36+AK36+AL36+AM36</f>
        <v>199.07999999999998</v>
      </c>
      <c r="AU36" s="90">
        <f>AS36-AT36</f>
        <v>0</v>
      </c>
      <c r="AV36" s="3"/>
      <c r="AW36" s="11">
        <f>(AC36/W36)*100</f>
        <v>98.333333333333329</v>
      </c>
      <c r="AX36" s="14" t="s">
        <v>63</v>
      </c>
      <c r="AY36" s="15">
        <f>(AK36/(AJ36+AK36))*100</f>
        <v>1.6073940124573038</v>
      </c>
      <c r="AZ36" s="14">
        <f>(AN36/AJ36)*100</f>
        <v>1.6336532570961813</v>
      </c>
      <c r="BA36" s="183"/>
      <c r="BB36" s="75" t="s">
        <v>64</v>
      </c>
      <c r="BC36" s="14" t="s">
        <v>64</v>
      </c>
      <c r="BD36" s="25" t="s">
        <v>155</v>
      </c>
    </row>
    <row r="37" spans="2:67" ht="16.5" thickBot="1">
      <c r="B37" s="187" t="s">
        <v>154</v>
      </c>
      <c r="C37" s="50"/>
      <c r="D37" s="50"/>
      <c r="E37" s="188"/>
      <c r="F37" s="189"/>
      <c r="G37" s="50"/>
      <c r="H37" s="50"/>
      <c r="I37" s="50"/>
      <c r="J37" s="50"/>
      <c r="K37" s="50"/>
      <c r="L37" s="188"/>
      <c r="M37" s="189"/>
      <c r="N37" s="50"/>
      <c r="O37" s="188"/>
      <c r="P37" s="190">
        <f>D36-M36-N36-K36</f>
        <v>10</v>
      </c>
      <c r="Q37" s="188"/>
      <c r="R37" s="189"/>
      <c r="S37" s="191"/>
      <c r="T37" s="191"/>
      <c r="U37" s="192"/>
      <c r="V37" s="193">
        <v>12</v>
      </c>
      <c r="W37" s="194">
        <f>P37*V37</f>
        <v>120</v>
      </c>
      <c r="X37" s="195"/>
      <c r="Y37" s="196"/>
      <c r="Z37" s="197"/>
      <c r="AA37" s="197"/>
      <c r="AB37" s="197"/>
      <c r="AC37" s="198"/>
      <c r="AD37" s="199"/>
      <c r="AE37" s="196"/>
      <c r="AF37" s="197"/>
      <c r="AG37" s="197"/>
      <c r="AH37" s="197"/>
      <c r="AI37" s="62"/>
      <c r="AJ37" s="200"/>
      <c r="AK37" s="201"/>
      <c r="AL37" s="202"/>
      <c r="AM37" s="202"/>
      <c r="AN37" s="202"/>
      <c r="AO37" s="195"/>
      <c r="AP37" s="193"/>
      <c r="AQ37" s="193"/>
      <c r="AR37" s="203"/>
      <c r="AS37" s="204"/>
      <c r="AT37" s="201"/>
      <c r="AU37" s="201"/>
      <c r="AV37" s="62"/>
      <c r="AW37" s="205">
        <f>((AC36+AC37)/W37)*100</f>
        <v>98.333333333333329</v>
      </c>
      <c r="AX37" s="202"/>
      <c r="AY37" s="202"/>
      <c r="AZ37" s="202"/>
      <c r="BA37" s="195"/>
      <c r="BB37" s="189"/>
      <c r="BC37" s="50"/>
      <c r="BD37" s="71"/>
    </row>
    <row r="38" spans="2:67" ht="15.75" thickBot="1"/>
    <row r="39" spans="2:67" ht="16.5" thickBot="1">
      <c r="B39" s="72">
        <v>42086</v>
      </c>
      <c r="C39" s="73">
        <v>1</v>
      </c>
      <c r="D39" s="14">
        <v>7</v>
      </c>
      <c r="E39" s="183"/>
      <c r="F39" s="75">
        <v>0</v>
      </c>
      <c r="G39" s="14">
        <v>0</v>
      </c>
      <c r="H39" s="14">
        <v>0</v>
      </c>
      <c r="I39" s="14">
        <v>0</v>
      </c>
      <c r="J39" s="14">
        <v>0</v>
      </c>
      <c r="K39" s="14">
        <f>SUM(F39:J39)</f>
        <v>0</v>
      </c>
      <c r="L39" s="183"/>
      <c r="M39" s="75">
        <v>0</v>
      </c>
      <c r="N39" s="14">
        <v>0</v>
      </c>
      <c r="O39" s="183"/>
      <c r="P39" s="76">
        <f>D39-(M39+N39)</f>
        <v>7</v>
      </c>
      <c r="Q39" s="183"/>
      <c r="R39" s="184" t="s">
        <v>153</v>
      </c>
      <c r="S39" s="79"/>
      <c r="T39" s="79"/>
      <c r="U39" s="208">
        <v>1.66</v>
      </c>
      <c r="V39" s="80">
        <v>12</v>
      </c>
      <c r="W39" s="15">
        <f>V39*P40</f>
        <v>84</v>
      </c>
      <c r="X39" s="183"/>
      <c r="Y39" s="81"/>
      <c r="Z39" s="82">
        <v>81</v>
      </c>
      <c r="AA39" s="82">
        <v>0</v>
      </c>
      <c r="AB39" s="82">
        <v>0</v>
      </c>
      <c r="AC39" s="83">
        <f>Y39+Z39</f>
        <v>81</v>
      </c>
      <c r="AD39" s="185"/>
      <c r="AE39" s="81">
        <v>0</v>
      </c>
      <c r="AF39" s="82"/>
      <c r="AG39" s="82"/>
      <c r="AH39" s="82">
        <f>AE39+AF39</f>
        <v>0</v>
      </c>
      <c r="AI39" s="3"/>
      <c r="AJ39" s="11">
        <f>AC39*U39</f>
        <v>134.45999999999998</v>
      </c>
      <c r="AK39" s="85">
        <v>0</v>
      </c>
      <c r="AL39" s="14">
        <v>0</v>
      </c>
      <c r="AM39" s="14">
        <v>0</v>
      </c>
      <c r="AN39" s="85">
        <f>AK39+AL39+AM39</f>
        <v>0</v>
      </c>
      <c r="AO39" s="186" t="e">
        <f>#REF!</f>
        <v>#REF!</v>
      </c>
      <c r="AP39" s="87">
        <v>0</v>
      </c>
      <c r="AQ39" s="87">
        <v>10</v>
      </c>
      <c r="AR39" s="88">
        <f>100- ((AP39+AQ39)/(AC39*2))*100</f>
        <v>93.827160493827165</v>
      </c>
      <c r="AS39" s="90">
        <f>AI39+AJ39+AK39+AL39</f>
        <v>134.45999999999998</v>
      </c>
      <c r="AT39" s="90">
        <f>AJ39+AK39+AL39+AM39</f>
        <v>134.45999999999998</v>
      </c>
      <c r="AU39" s="90">
        <f>AS39-AT39</f>
        <v>0</v>
      </c>
      <c r="AV39" s="3"/>
      <c r="AW39" s="11">
        <f>(AC39/W39)*100</f>
        <v>96.428571428571431</v>
      </c>
      <c r="AX39" s="14" t="s">
        <v>63</v>
      </c>
      <c r="AY39" s="15">
        <f>(AK39/(AJ39+AK39))*100</f>
        <v>0</v>
      </c>
      <c r="AZ39" s="14">
        <f>(AN39/AJ39)*100</f>
        <v>0</v>
      </c>
      <c r="BA39" s="183"/>
      <c r="BB39" s="75" t="s">
        <v>64</v>
      </c>
      <c r="BC39" s="14" t="s">
        <v>64</v>
      </c>
      <c r="BD39" s="25" t="s">
        <v>155</v>
      </c>
    </row>
    <row r="40" spans="2:67" ht="16.5" thickBot="1">
      <c r="B40" s="187" t="s">
        <v>154</v>
      </c>
      <c r="C40" s="50"/>
      <c r="D40" s="50"/>
      <c r="E40" s="188"/>
      <c r="F40" s="189"/>
      <c r="G40" s="50"/>
      <c r="H40" s="50"/>
      <c r="I40" s="50"/>
      <c r="J40" s="50"/>
      <c r="K40" s="50"/>
      <c r="L40" s="188"/>
      <c r="M40" s="189"/>
      <c r="N40" s="50"/>
      <c r="O40" s="188"/>
      <c r="P40" s="190">
        <f>D39-M39-N39-K39</f>
        <v>7</v>
      </c>
      <c r="Q40" s="188"/>
      <c r="R40" s="189"/>
      <c r="S40" s="191"/>
      <c r="T40" s="191"/>
      <c r="U40" s="192"/>
      <c r="V40" s="193">
        <v>12</v>
      </c>
      <c r="W40" s="194">
        <f>P40*V40</f>
        <v>84</v>
      </c>
      <c r="X40" s="195"/>
      <c r="Y40" s="196"/>
      <c r="Z40" s="197"/>
      <c r="AA40" s="197"/>
      <c r="AB40" s="197"/>
      <c r="AC40" s="198"/>
      <c r="AD40" s="199"/>
      <c r="AE40" s="196"/>
      <c r="AF40" s="197"/>
      <c r="AG40" s="197"/>
      <c r="AH40" s="197"/>
      <c r="AI40" s="62"/>
      <c r="AJ40" s="200"/>
      <c r="AK40" s="201"/>
      <c r="AL40" s="202"/>
      <c r="AM40" s="202"/>
      <c r="AN40" s="202"/>
      <c r="AO40" s="195"/>
      <c r="AP40" s="193"/>
      <c r="AQ40" s="193"/>
      <c r="AR40" s="203"/>
      <c r="AS40" s="204"/>
      <c r="AT40" s="201"/>
      <c r="AU40" s="201"/>
      <c r="AV40" s="62"/>
      <c r="AW40" s="205">
        <f>((AC39+AC40)/W40)*100</f>
        <v>96.428571428571431</v>
      </c>
      <c r="AX40" s="202"/>
      <c r="AY40" s="202"/>
      <c r="AZ40" s="202"/>
      <c r="BA40" s="195"/>
      <c r="BB40" s="189"/>
      <c r="BC40" s="50"/>
      <c r="BD40" s="71"/>
    </row>
    <row r="41" spans="2:67" ht="15.75" thickBot="1"/>
    <row r="42" spans="2:67" ht="16.5" thickBot="1">
      <c r="B42" s="72">
        <v>42087</v>
      </c>
      <c r="C42" s="73">
        <v>1</v>
      </c>
      <c r="D42" s="14">
        <v>10</v>
      </c>
      <c r="E42" s="183"/>
      <c r="F42" s="75">
        <v>1</v>
      </c>
      <c r="G42" s="14">
        <v>0</v>
      </c>
      <c r="H42" s="14">
        <v>0</v>
      </c>
      <c r="I42" s="14">
        <v>0</v>
      </c>
      <c r="J42" s="14">
        <v>0</v>
      </c>
      <c r="K42" s="14">
        <f>SUM(F42:J42)</f>
        <v>1</v>
      </c>
      <c r="L42" s="183"/>
      <c r="M42" s="75">
        <v>0</v>
      </c>
      <c r="N42" s="14">
        <v>0</v>
      </c>
      <c r="O42" s="183"/>
      <c r="P42" s="76">
        <f>D42-(M42+N42)</f>
        <v>10</v>
      </c>
      <c r="Q42" s="183"/>
      <c r="R42" s="184" t="s">
        <v>153</v>
      </c>
      <c r="S42" s="79"/>
      <c r="T42" s="79"/>
      <c r="U42" s="208">
        <v>1.66</v>
      </c>
      <c r="V42" s="80">
        <v>12</v>
      </c>
      <c r="W42" s="15">
        <f>V42*P43</f>
        <v>108</v>
      </c>
      <c r="X42" s="183"/>
      <c r="Y42" s="81"/>
      <c r="Z42" s="82">
        <v>105</v>
      </c>
      <c r="AA42" s="82">
        <v>0</v>
      </c>
      <c r="AB42" s="82">
        <v>0</v>
      </c>
      <c r="AC42" s="83">
        <f>Y42+Z42</f>
        <v>105</v>
      </c>
      <c r="AD42" s="185"/>
      <c r="AE42" s="81">
        <v>0</v>
      </c>
      <c r="AF42" s="82"/>
      <c r="AG42" s="82"/>
      <c r="AH42" s="82">
        <f>AE42+AF42</f>
        <v>0</v>
      </c>
      <c r="AI42" s="3"/>
      <c r="AJ42" s="11">
        <f>AC42*U42</f>
        <v>174.29999999999998</v>
      </c>
      <c r="AK42" s="85">
        <v>0</v>
      </c>
      <c r="AL42" s="14">
        <v>0</v>
      </c>
      <c r="AM42" s="14">
        <v>0</v>
      </c>
      <c r="AN42" s="85">
        <f>AK42+AL42+AM42</f>
        <v>0</v>
      </c>
      <c r="AO42" s="186" t="e">
        <f>#REF!</f>
        <v>#REF!</v>
      </c>
      <c r="AP42" s="87">
        <v>0</v>
      </c>
      <c r="AQ42" s="87">
        <v>10</v>
      </c>
      <c r="AR42" s="88">
        <f>100- ((AP42+AQ42)/(AC42*2))*100</f>
        <v>95.238095238095241</v>
      </c>
      <c r="AS42" s="90">
        <f>AI42+AJ42+AK42+AL42</f>
        <v>174.29999999999998</v>
      </c>
      <c r="AT42" s="90">
        <f>AJ42+AK42+AL42+AM42</f>
        <v>174.29999999999998</v>
      </c>
      <c r="AU42" s="90">
        <f>AS42-AT42</f>
        <v>0</v>
      </c>
      <c r="AV42" s="3"/>
      <c r="AW42" s="11">
        <f>(AC42/W42)*100</f>
        <v>97.222222222222214</v>
      </c>
      <c r="AX42" s="14" t="s">
        <v>63</v>
      </c>
      <c r="AY42" s="15">
        <f>(AK42/(AJ42+AK42))*100</f>
        <v>0</v>
      </c>
      <c r="AZ42" s="14">
        <f>(AN42/AJ42)*100</f>
        <v>0</v>
      </c>
      <c r="BA42" s="183"/>
      <c r="BB42" s="75" t="s">
        <v>64</v>
      </c>
      <c r="BC42" s="14" t="s">
        <v>64</v>
      </c>
      <c r="BD42" s="25" t="s">
        <v>155</v>
      </c>
    </row>
    <row r="43" spans="2:67" ht="16.5" thickBot="1">
      <c r="B43" s="187" t="s">
        <v>154</v>
      </c>
      <c r="C43" s="50"/>
      <c r="D43" s="50"/>
      <c r="E43" s="188"/>
      <c r="F43" s="189"/>
      <c r="G43" s="50"/>
      <c r="H43" s="50"/>
      <c r="I43" s="50"/>
      <c r="J43" s="50"/>
      <c r="K43" s="50"/>
      <c r="L43" s="188"/>
      <c r="M43" s="189"/>
      <c r="N43" s="50"/>
      <c r="O43" s="188"/>
      <c r="P43" s="190">
        <f>D42-M42-N42-K42</f>
        <v>9</v>
      </c>
      <c r="Q43" s="188"/>
      <c r="R43" s="189"/>
      <c r="S43" s="191"/>
      <c r="T43" s="191"/>
      <c r="U43" s="192"/>
      <c r="V43" s="193">
        <v>12</v>
      </c>
      <c r="W43" s="194">
        <f>P43*V43</f>
        <v>108</v>
      </c>
      <c r="X43" s="195"/>
      <c r="Y43" s="196"/>
      <c r="Z43" s="197"/>
      <c r="AA43" s="197"/>
      <c r="AB43" s="197"/>
      <c r="AC43" s="198"/>
      <c r="AD43" s="199"/>
      <c r="AE43" s="196"/>
      <c r="AF43" s="197"/>
      <c r="AG43" s="197"/>
      <c r="AH43" s="197"/>
      <c r="AI43" s="62"/>
      <c r="AJ43" s="200"/>
      <c r="AK43" s="201"/>
      <c r="AL43" s="202"/>
      <c r="AM43" s="202"/>
      <c r="AN43" s="202"/>
      <c r="AO43" s="195"/>
      <c r="AP43" s="193"/>
      <c r="AQ43" s="193"/>
      <c r="AR43" s="203"/>
      <c r="AS43" s="204"/>
      <c r="AT43" s="201"/>
      <c r="AU43" s="201"/>
      <c r="AV43" s="62"/>
      <c r="AW43" s="205">
        <f>((AC42+AC43)/W43)*100</f>
        <v>97.222222222222214</v>
      </c>
      <c r="AX43" s="202"/>
      <c r="AY43" s="202"/>
      <c r="AZ43" s="202"/>
      <c r="BA43" s="195"/>
      <c r="BB43" s="189"/>
      <c r="BC43" s="50"/>
      <c r="BD43" s="71"/>
      <c r="BK43" s="220"/>
    </row>
    <row r="44" spans="2:67" ht="15.75" thickBot="1">
      <c r="BO44" s="153"/>
    </row>
    <row r="45" spans="2:67" ht="16.5" thickBot="1">
      <c r="B45" s="72">
        <v>42087</v>
      </c>
      <c r="C45" s="73">
        <v>3</v>
      </c>
      <c r="D45" s="14">
        <v>9</v>
      </c>
      <c r="E45" s="183"/>
      <c r="F45" s="75">
        <v>0</v>
      </c>
      <c r="G45" s="14">
        <v>0</v>
      </c>
      <c r="H45" s="14">
        <v>0</v>
      </c>
      <c r="I45" s="14">
        <v>0</v>
      </c>
      <c r="J45" s="14">
        <v>0</v>
      </c>
      <c r="K45" s="14">
        <f>SUM(F45:J45)</f>
        <v>0</v>
      </c>
      <c r="L45" s="183"/>
      <c r="M45" s="75">
        <v>0</v>
      </c>
      <c r="N45" s="14">
        <v>0</v>
      </c>
      <c r="O45" s="183"/>
      <c r="P45" s="76">
        <f>D45-(M45+N45)</f>
        <v>9</v>
      </c>
      <c r="Q45" s="183"/>
      <c r="R45" s="184" t="s">
        <v>153</v>
      </c>
      <c r="S45" s="79"/>
      <c r="T45" s="79"/>
      <c r="U45" s="208">
        <v>1.66</v>
      </c>
      <c r="V45" s="80">
        <v>12</v>
      </c>
      <c r="W45" s="15">
        <f>V45*P46</f>
        <v>108</v>
      </c>
      <c r="X45" s="183"/>
      <c r="Y45" s="81"/>
      <c r="Z45" s="82">
        <v>116</v>
      </c>
      <c r="AA45" s="82">
        <v>0</v>
      </c>
      <c r="AB45" s="82">
        <v>0</v>
      </c>
      <c r="AC45" s="83">
        <f>Y45+Z45</f>
        <v>116</v>
      </c>
      <c r="AD45" s="185"/>
      <c r="AE45" s="81">
        <v>0</v>
      </c>
      <c r="AF45" s="82"/>
      <c r="AG45" s="82"/>
      <c r="AH45" s="82">
        <f>AE45+AF45</f>
        <v>0</v>
      </c>
      <c r="AI45" s="3"/>
      <c r="AJ45" s="11">
        <f>AC45*U45</f>
        <v>192.56</v>
      </c>
      <c r="AK45" s="85">
        <v>0</v>
      </c>
      <c r="AL45" s="14">
        <v>0</v>
      </c>
      <c r="AM45" s="14">
        <v>1.34</v>
      </c>
      <c r="AN45" s="85">
        <f>AK45+AL45+AM45</f>
        <v>1.34</v>
      </c>
      <c r="AO45" s="186" t="e">
        <f>#REF!</f>
        <v>#REF!</v>
      </c>
      <c r="AP45" s="87">
        <v>0</v>
      </c>
      <c r="AQ45" s="87">
        <v>10</v>
      </c>
      <c r="AR45" s="88">
        <f>100- ((AP45+AQ45)/(AC45*2))*100</f>
        <v>95.689655172413794</v>
      </c>
      <c r="AS45" s="90">
        <f>AI45+AJ45+AK45+AL45</f>
        <v>192.56</v>
      </c>
      <c r="AT45" s="90">
        <f>AJ45+AK45+AL45+AM45</f>
        <v>193.9</v>
      </c>
      <c r="AU45" s="90">
        <f>AS45-AT45</f>
        <v>-1.3400000000000034</v>
      </c>
      <c r="AV45" s="3"/>
      <c r="AW45" s="11">
        <f>(AC45/W45)*100</f>
        <v>107.40740740740742</v>
      </c>
      <c r="AX45" s="14" t="s">
        <v>63</v>
      </c>
      <c r="AY45" s="15">
        <f>(AK45/(AJ45+AK45))*100</f>
        <v>0</v>
      </c>
      <c r="AZ45" s="14">
        <f>(AN45/AJ45)*100</f>
        <v>0.69588699626090567</v>
      </c>
      <c r="BA45" s="183"/>
      <c r="BB45" s="75" t="s">
        <v>155</v>
      </c>
      <c r="BC45" s="14" t="s">
        <v>155</v>
      </c>
      <c r="BD45" s="25" t="s">
        <v>155</v>
      </c>
    </row>
    <row r="46" spans="2:67" ht="16.5" thickBot="1">
      <c r="B46" s="187" t="s">
        <v>164</v>
      </c>
      <c r="C46" s="50"/>
      <c r="D46" s="50"/>
      <c r="E46" s="188"/>
      <c r="F46" s="189"/>
      <c r="G46" s="50"/>
      <c r="H46" s="50"/>
      <c r="I46" s="50"/>
      <c r="J46" s="50"/>
      <c r="K46" s="50"/>
      <c r="L46" s="188"/>
      <c r="M46" s="189"/>
      <c r="N46" s="50"/>
      <c r="O46" s="188"/>
      <c r="P46" s="190">
        <f>D45-M45-N45-K45</f>
        <v>9</v>
      </c>
      <c r="Q46" s="188"/>
      <c r="R46" s="189"/>
      <c r="S46" s="191"/>
      <c r="T46" s="191"/>
      <c r="U46" s="192"/>
      <c r="V46" s="193">
        <v>12</v>
      </c>
      <c r="W46" s="194">
        <f>P46*V46</f>
        <v>108</v>
      </c>
      <c r="X46" s="195"/>
      <c r="Y46" s="196"/>
      <c r="Z46" s="197"/>
      <c r="AA46" s="197"/>
      <c r="AB46" s="197"/>
      <c r="AC46" s="198"/>
      <c r="AD46" s="199"/>
      <c r="AE46" s="196"/>
      <c r="AF46" s="197"/>
      <c r="AG46" s="197"/>
      <c r="AH46" s="197"/>
      <c r="AI46" s="62"/>
      <c r="AJ46" s="200"/>
      <c r="AK46" s="201"/>
      <c r="AL46" s="202"/>
      <c r="AM46" s="202"/>
      <c r="AN46" s="202"/>
      <c r="AO46" s="195"/>
      <c r="AP46" s="193"/>
      <c r="AQ46" s="193"/>
      <c r="AR46" s="203"/>
      <c r="AS46" s="204"/>
      <c r="AT46" s="201"/>
      <c r="AU46" s="201"/>
      <c r="AV46" s="62"/>
      <c r="AW46" s="205">
        <f>((AC45+AC46)/W46)*100</f>
        <v>107.40740740740742</v>
      </c>
      <c r="AX46" s="202"/>
      <c r="AY46" s="202"/>
      <c r="AZ46" s="202"/>
      <c r="BA46" s="195"/>
      <c r="BB46" s="189"/>
      <c r="BC46" s="50"/>
      <c r="BD46" s="71"/>
    </row>
    <row r="47" spans="2:67" ht="18.75" thickBot="1">
      <c r="BI47" s="221"/>
      <c r="BJ47" s="221"/>
      <c r="BK47" s="221"/>
    </row>
    <row r="48" spans="2:67" ht="18.75" thickBot="1">
      <c r="B48" s="72">
        <v>42088</v>
      </c>
      <c r="C48" s="73">
        <v>1</v>
      </c>
      <c r="D48" s="14">
        <v>10</v>
      </c>
      <c r="E48" s="183"/>
      <c r="F48" s="75">
        <v>0</v>
      </c>
      <c r="G48" s="14">
        <v>0</v>
      </c>
      <c r="H48" s="14">
        <v>0</v>
      </c>
      <c r="I48" s="14">
        <v>0</v>
      </c>
      <c r="J48" s="14">
        <v>0</v>
      </c>
      <c r="K48" s="14">
        <f>SUM(F48:J48)</f>
        <v>0</v>
      </c>
      <c r="L48" s="183"/>
      <c r="M48" s="75">
        <v>0</v>
      </c>
      <c r="N48" s="14">
        <v>0</v>
      </c>
      <c r="O48" s="183"/>
      <c r="P48" s="76">
        <f>D48-(M48+N48)</f>
        <v>10</v>
      </c>
      <c r="Q48" s="183"/>
      <c r="R48" s="184" t="s">
        <v>153</v>
      </c>
      <c r="S48" s="79"/>
      <c r="T48" s="79"/>
      <c r="U48" s="208">
        <v>1.66</v>
      </c>
      <c r="V48" s="80">
        <v>12</v>
      </c>
      <c r="W48" s="15">
        <f>V48*P49</f>
        <v>120</v>
      </c>
      <c r="X48" s="183"/>
      <c r="Y48" s="81"/>
      <c r="Z48" s="82">
        <v>122</v>
      </c>
      <c r="AA48" s="82">
        <v>0</v>
      </c>
      <c r="AB48" s="82">
        <v>0</v>
      </c>
      <c r="AC48" s="83">
        <f>Y48+Z48</f>
        <v>122</v>
      </c>
      <c r="AD48" s="185"/>
      <c r="AE48" s="81">
        <v>0</v>
      </c>
      <c r="AF48" s="82"/>
      <c r="AG48" s="82"/>
      <c r="AH48" s="82">
        <f>AE48+AF48</f>
        <v>0</v>
      </c>
      <c r="AI48" s="3"/>
      <c r="AJ48" s="11">
        <f>AC48*U48</f>
        <v>202.51999999999998</v>
      </c>
      <c r="AK48" s="85">
        <v>0</v>
      </c>
      <c r="AL48" s="14">
        <v>0</v>
      </c>
      <c r="AM48" s="14">
        <v>0</v>
      </c>
      <c r="AN48" s="85">
        <f>AK48+AL48+AM48</f>
        <v>0</v>
      </c>
      <c r="AO48" s="186" t="e">
        <f>#REF!</f>
        <v>#REF!</v>
      </c>
      <c r="AP48" s="87">
        <v>0</v>
      </c>
      <c r="AQ48" s="87">
        <v>10</v>
      </c>
      <c r="AR48" s="88">
        <f>100- ((AP48+AQ48)/(AC48*2))*100</f>
        <v>95.901639344262293</v>
      </c>
      <c r="AS48" s="90">
        <f>AI48+AJ48+AK48+AL48</f>
        <v>202.51999999999998</v>
      </c>
      <c r="AT48" s="90">
        <f>AJ48+AK48+AL48+AM48</f>
        <v>202.51999999999998</v>
      </c>
      <c r="AU48" s="90">
        <f>AS48-AT48</f>
        <v>0</v>
      </c>
      <c r="AV48" s="3"/>
      <c r="AW48" s="11">
        <f>(AC48/W48)*100</f>
        <v>101.66666666666666</v>
      </c>
      <c r="AX48" s="14" t="s">
        <v>63</v>
      </c>
      <c r="AY48" s="15">
        <f>(AK48/(AJ48+AK48))*100</f>
        <v>0</v>
      </c>
      <c r="AZ48" s="14">
        <f>(AN48/AJ48)*100</f>
        <v>0</v>
      </c>
      <c r="BA48" s="183"/>
      <c r="BB48" s="75" t="s">
        <v>155</v>
      </c>
      <c r="BC48" s="14" t="s">
        <v>155</v>
      </c>
      <c r="BD48" s="25" t="s">
        <v>155</v>
      </c>
      <c r="BI48" s="221"/>
      <c r="BJ48" s="221"/>
      <c r="BK48" s="221"/>
    </row>
    <row r="49" spans="2:56" ht="16.5" thickBot="1">
      <c r="B49" s="187" t="s">
        <v>154</v>
      </c>
      <c r="C49" s="50"/>
      <c r="D49" s="50"/>
      <c r="E49" s="188"/>
      <c r="F49" s="189"/>
      <c r="G49" s="50"/>
      <c r="H49" s="50"/>
      <c r="I49" s="50"/>
      <c r="J49" s="50"/>
      <c r="K49" s="50"/>
      <c r="L49" s="188"/>
      <c r="M49" s="189"/>
      <c r="N49" s="50"/>
      <c r="O49" s="188"/>
      <c r="P49" s="190">
        <f>D48-M48-N48-K48</f>
        <v>10</v>
      </c>
      <c r="Q49" s="188"/>
      <c r="R49" s="189"/>
      <c r="S49" s="191"/>
      <c r="T49" s="191"/>
      <c r="U49" s="192"/>
      <c r="V49" s="193">
        <v>12</v>
      </c>
      <c r="W49" s="194">
        <f>P49*V49</f>
        <v>120</v>
      </c>
      <c r="X49" s="195"/>
      <c r="Y49" s="196"/>
      <c r="Z49" s="197"/>
      <c r="AA49" s="197"/>
      <c r="AB49" s="197"/>
      <c r="AC49" s="198"/>
      <c r="AD49" s="199"/>
      <c r="AE49" s="196"/>
      <c r="AF49" s="197"/>
      <c r="AG49" s="197"/>
      <c r="AH49" s="197"/>
      <c r="AI49" s="62"/>
      <c r="AJ49" s="200"/>
      <c r="AK49" s="201"/>
      <c r="AL49" s="202"/>
      <c r="AM49" s="202"/>
      <c r="AN49" s="202"/>
      <c r="AO49" s="195"/>
      <c r="AP49" s="193"/>
      <c r="AQ49" s="193"/>
      <c r="AR49" s="203"/>
      <c r="AS49" s="204"/>
      <c r="AT49" s="201"/>
      <c r="AU49" s="201"/>
      <c r="AV49" s="62"/>
      <c r="AW49" s="205">
        <f>((AC48+AC49)/W49)*100</f>
        <v>101.66666666666666</v>
      </c>
      <c r="AX49" s="202"/>
      <c r="AY49" s="202"/>
      <c r="AZ49" s="202"/>
      <c r="BA49" s="195"/>
      <c r="BB49" s="189"/>
      <c r="BC49" s="50"/>
      <c r="BD49" s="71"/>
    </row>
    <row r="50" spans="2:56" ht="15.75" thickBot="1"/>
    <row r="51" spans="2:56" ht="16.5" thickBot="1">
      <c r="B51" s="72">
        <v>42088</v>
      </c>
      <c r="C51" s="73">
        <v>3</v>
      </c>
      <c r="D51" s="14">
        <v>1</v>
      </c>
      <c r="E51" s="183"/>
      <c r="F51" s="75">
        <v>0</v>
      </c>
      <c r="G51" s="14">
        <v>0</v>
      </c>
      <c r="H51" s="14">
        <v>0</v>
      </c>
      <c r="I51" s="14">
        <v>0</v>
      </c>
      <c r="J51" s="14">
        <v>0</v>
      </c>
      <c r="K51" s="14">
        <f>SUM(F51:J51)</f>
        <v>0</v>
      </c>
      <c r="L51" s="183"/>
      <c r="M51" s="75">
        <v>0</v>
      </c>
      <c r="N51" s="14">
        <v>0</v>
      </c>
      <c r="O51" s="183"/>
      <c r="P51" s="76">
        <f>D51-(M51+N51)</f>
        <v>1</v>
      </c>
      <c r="Q51" s="183"/>
      <c r="R51" s="184" t="s">
        <v>153</v>
      </c>
      <c r="S51" s="79"/>
      <c r="T51" s="79"/>
      <c r="U51" s="208">
        <v>1.66</v>
      </c>
      <c r="V51" s="80">
        <v>12</v>
      </c>
      <c r="W51" s="15">
        <f>V51*P52</f>
        <v>12</v>
      </c>
      <c r="X51" s="183"/>
      <c r="Y51" s="81"/>
      <c r="Z51" s="82">
        <v>11</v>
      </c>
      <c r="AA51" s="82">
        <v>0</v>
      </c>
      <c r="AB51" s="82">
        <v>0</v>
      </c>
      <c r="AC51" s="83">
        <f>Y51+Z51</f>
        <v>11</v>
      </c>
      <c r="AD51" s="185"/>
      <c r="AE51" s="81">
        <v>0</v>
      </c>
      <c r="AF51" s="82"/>
      <c r="AG51" s="82"/>
      <c r="AH51" s="82">
        <f>AE51+AF51</f>
        <v>0</v>
      </c>
      <c r="AI51" s="3"/>
      <c r="AJ51" s="11">
        <f>AC51*U51</f>
        <v>18.259999999999998</v>
      </c>
      <c r="AK51" s="85">
        <v>0</v>
      </c>
      <c r="AL51" s="14">
        <v>0</v>
      </c>
      <c r="AM51" s="14">
        <v>0</v>
      </c>
      <c r="AN51" s="85">
        <f>AK51+AL51+AM51</f>
        <v>0</v>
      </c>
      <c r="AO51" s="186" t="e">
        <f>#REF!</f>
        <v>#REF!</v>
      </c>
      <c r="AP51" s="87">
        <v>0</v>
      </c>
      <c r="AQ51" s="87">
        <v>10</v>
      </c>
      <c r="AR51" s="88">
        <f>100- ((AP51+AQ51)/(AC51*2))*100</f>
        <v>54.545454545454547</v>
      </c>
      <c r="AS51" s="90">
        <f>AI51+AJ51+AK51+AL51</f>
        <v>18.259999999999998</v>
      </c>
      <c r="AT51" s="90">
        <f>AJ51+AK51+AL51+AM51</f>
        <v>18.259999999999998</v>
      </c>
      <c r="AU51" s="90">
        <f>AS51-AT51</f>
        <v>0</v>
      </c>
      <c r="AV51" s="3"/>
      <c r="AW51" s="11">
        <f>(AC51/W51)*100</f>
        <v>91.666666666666657</v>
      </c>
      <c r="AX51" s="14" t="s">
        <v>63</v>
      </c>
      <c r="AY51" s="15">
        <f>(AK51/(AJ51+AK51))*100</f>
        <v>0</v>
      </c>
      <c r="AZ51" s="14">
        <f>(AN51/AJ51)*100</f>
        <v>0</v>
      </c>
      <c r="BA51" s="183"/>
      <c r="BB51" s="75" t="s">
        <v>166</v>
      </c>
      <c r="BC51" s="14" t="s">
        <v>166</v>
      </c>
      <c r="BD51" s="25" t="s">
        <v>155</v>
      </c>
    </row>
    <row r="52" spans="2:56" ht="16.5" thickBot="1">
      <c r="B52" s="187" t="s">
        <v>165</v>
      </c>
      <c r="C52" s="50"/>
      <c r="D52" s="50"/>
      <c r="E52" s="188"/>
      <c r="F52" s="189"/>
      <c r="G52" s="50"/>
      <c r="H52" s="50"/>
      <c r="I52" s="50"/>
      <c r="J52" s="50"/>
      <c r="K52" s="50"/>
      <c r="L52" s="188"/>
      <c r="M52" s="189"/>
      <c r="N52" s="50"/>
      <c r="O52" s="188"/>
      <c r="P52" s="190">
        <f>D51-M51-N51-K51</f>
        <v>1</v>
      </c>
      <c r="Q52" s="188"/>
      <c r="R52" s="189"/>
      <c r="S52" s="191"/>
      <c r="T52" s="191"/>
      <c r="U52" s="192"/>
      <c r="V52" s="193">
        <v>12</v>
      </c>
      <c r="W52" s="194">
        <f>P52*V52</f>
        <v>12</v>
      </c>
      <c r="X52" s="195"/>
      <c r="Y52" s="196"/>
      <c r="Z52" s="197"/>
      <c r="AA52" s="197"/>
      <c r="AB52" s="197"/>
      <c r="AC52" s="198"/>
      <c r="AD52" s="199"/>
      <c r="AE52" s="196"/>
      <c r="AF52" s="197"/>
      <c r="AG52" s="197"/>
      <c r="AH52" s="197"/>
      <c r="AI52" s="62"/>
      <c r="AJ52" s="200"/>
      <c r="AK52" s="201"/>
      <c r="AL52" s="202"/>
      <c r="AM52" s="202"/>
      <c r="AN52" s="202"/>
      <c r="AO52" s="195"/>
      <c r="AP52" s="193"/>
      <c r="AQ52" s="193"/>
      <c r="AR52" s="203"/>
      <c r="AS52" s="204"/>
      <c r="AT52" s="201"/>
      <c r="AU52" s="201"/>
      <c r="AV52" s="62"/>
      <c r="AW52" s="205">
        <f>((AC51+AC52)/W52)*100</f>
        <v>91.666666666666657</v>
      </c>
      <c r="AX52" s="202"/>
      <c r="AY52" s="202"/>
      <c r="AZ52" s="202"/>
      <c r="BA52" s="195"/>
      <c r="BB52" s="189"/>
      <c r="BC52" s="50"/>
      <c r="BD52" s="71"/>
    </row>
  </sheetData>
  <mergeCells count="14">
    <mergeCell ref="BL3:BW3"/>
    <mergeCell ref="Y11:AB11"/>
    <mergeCell ref="Y10:AB10"/>
    <mergeCell ref="AE10:AG10"/>
    <mergeCell ref="I2:AN5"/>
    <mergeCell ref="AS2:AZ5"/>
    <mergeCell ref="BB8:BD8"/>
    <mergeCell ref="F9:K9"/>
    <mergeCell ref="M9:N9"/>
    <mergeCell ref="S9:U9"/>
    <mergeCell ref="Y9:AB9"/>
    <mergeCell ref="AE9:AG9"/>
    <mergeCell ref="AP9:AR9"/>
    <mergeCell ref="AS9:AU9"/>
  </mergeCells>
  <conditionalFormatting sqref="BB7:BD7 BB18:BD19 BB12:BD16 BB21:BD22 BB24:BD25 BB27:BD28 BB30:BD31 BB33:BD34 BB36:BD37 BB39:BD40 BB42:BD43 BB45:BD46 BB48:BD49 BB51:BD52">
    <cfRule type="containsText" dxfId="1" priority="31" operator="containsText" text="Si">
      <formula>NOT(ISERROR(SEARCH("Si",BB7)))</formula>
    </cfRule>
    <cfRule type="containsText" dxfId="0" priority="32" operator="containsText" text="No">
      <formula>NOT(ISERROR(SEARCH("No",BB7)))</formula>
    </cfRule>
  </conditionalFormatting>
  <pageMargins left="0.51181102362204722" right="0.15748031496062992" top="0.74803149606299213" bottom="0.43307086614173229" header="0.31496062992125984" footer="0.31496062992125984"/>
  <pageSetup paperSize="9" scale="58" orientation="landscape" horizontalDpi="200" verticalDpi="2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6"/>
  <sheetViews>
    <sheetView showGridLines="0" tabSelected="1" workbookViewId="0">
      <selection activeCell="B48" sqref="B48"/>
    </sheetView>
  </sheetViews>
  <sheetFormatPr baseColWidth="10" defaultRowHeight="15"/>
  <cols>
    <col min="3" max="3" width="11.28515625" customWidth="1"/>
  </cols>
  <sheetData>
    <row r="1" spans="1:16" ht="15.75">
      <c r="A1" s="224"/>
      <c r="B1" s="224"/>
      <c r="C1" s="224"/>
      <c r="D1" s="224"/>
      <c r="E1" s="224"/>
      <c r="F1" s="224"/>
      <c r="G1" s="224"/>
      <c r="H1" s="224"/>
      <c r="I1" s="225"/>
      <c r="J1" s="224"/>
      <c r="K1" s="224"/>
      <c r="L1" s="224"/>
      <c r="M1" s="224"/>
      <c r="N1" s="224"/>
      <c r="O1" s="224"/>
      <c r="P1" s="224"/>
    </row>
    <row r="2" spans="1:16" ht="16.5" thickBot="1">
      <c r="A2" s="224"/>
      <c r="B2" s="224"/>
      <c r="C2" s="224"/>
      <c r="D2" s="224"/>
      <c r="E2" s="224"/>
      <c r="F2" s="224"/>
      <c r="G2" s="224"/>
      <c r="H2" s="224"/>
      <c r="I2" s="225"/>
      <c r="J2" s="224"/>
      <c r="K2" s="224"/>
      <c r="L2" s="224"/>
      <c r="M2" s="224"/>
      <c r="N2" s="224"/>
      <c r="O2" s="224"/>
      <c r="P2" s="224"/>
    </row>
    <row r="3" spans="1:16">
      <c r="A3" s="5"/>
      <c r="B3" s="5"/>
      <c r="C3" s="5"/>
      <c r="D3" s="5"/>
      <c r="E3" s="228"/>
      <c r="F3" s="305" t="s">
        <v>167</v>
      </c>
      <c r="G3" s="305"/>
      <c r="H3" s="305"/>
      <c r="I3" s="305"/>
      <c r="J3" s="305"/>
      <c r="K3" s="305"/>
      <c r="L3" s="305"/>
      <c r="M3" s="305"/>
      <c r="N3" s="306"/>
      <c r="O3" s="309" t="s">
        <v>168</v>
      </c>
      <c r="P3" s="310"/>
    </row>
    <row r="4" spans="1:16" ht="15.75" thickBot="1">
      <c r="A4" s="226"/>
      <c r="B4" s="226"/>
      <c r="C4" s="226"/>
      <c r="D4" s="226"/>
      <c r="E4" s="227"/>
      <c r="F4" s="307"/>
      <c r="G4" s="307"/>
      <c r="H4" s="307"/>
      <c r="I4" s="307"/>
      <c r="J4" s="307"/>
      <c r="K4" s="307"/>
      <c r="L4" s="307"/>
      <c r="M4" s="307"/>
      <c r="N4" s="308"/>
      <c r="O4" s="311"/>
      <c r="P4" s="312"/>
    </row>
    <row r="6" spans="1:16" ht="33.75">
      <c r="I6" s="313">
        <v>42064</v>
      </c>
      <c r="J6" s="313"/>
      <c r="K6" s="313"/>
    </row>
    <row r="7" spans="1:16" ht="31.5">
      <c r="B7" s="229" t="s">
        <v>159</v>
      </c>
      <c r="C7" s="236" t="s">
        <v>157</v>
      </c>
      <c r="D7" s="229" t="s">
        <v>39</v>
      </c>
      <c r="E7" s="230" t="s">
        <v>21</v>
      </c>
    </row>
    <row r="8" spans="1:16" ht="15.75">
      <c r="B8" s="231">
        <v>12</v>
      </c>
      <c r="C8" s="231">
        <v>76</v>
      </c>
      <c r="D8" s="232">
        <v>26</v>
      </c>
      <c r="E8" s="233">
        <f t="shared" ref="E8:E15" si="0">(D8/C8)*100</f>
        <v>34.210526315789473</v>
      </c>
    </row>
    <row r="9" spans="1:16" ht="15.75">
      <c r="B9" s="231">
        <v>17</v>
      </c>
      <c r="C9" s="231">
        <v>199</v>
      </c>
      <c r="D9" s="231">
        <v>4.5999999999999996</v>
      </c>
      <c r="E9" s="233">
        <f t="shared" si="0"/>
        <v>2.3115577889447234</v>
      </c>
    </row>
    <row r="10" spans="1:16" ht="15.75">
      <c r="B10" s="231">
        <v>18</v>
      </c>
      <c r="C10" s="231">
        <v>213</v>
      </c>
      <c r="D10" s="231">
        <v>0</v>
      </c>
      <c r="E10" s="233">
        <f t="shared" si="0"/>
        <v>0</v>
      </c>
    </row>
    <row r="11" spans="1:16" ht="15.75">
      <c r="B11" s="231">
        <v>19</v>
      </c>
      <c r="C11" s="231">
        <v>224</v>
      </c>
      <c r="D11" s="231">
        <v>6.4</v>
      </c>
      <c r="E11" s="233">
        <f t="shared" si="0"/>
        <v>2.8571428571428572</v>
      </c>
    </row>
    <row r="12" spans="1:16" ht="15.75">
      <c r="B12" s="231">
        <v>20</v>
      </c>
      <c r="C12" s="231">
        <v>118</v>
      </c>
      <c r="D12" s="231">
        <v>3.2</v>
      </c>
      <c r="E12" s="233">
        <f t="shared" si="0"/>
        <v>2.7118644067796613</v>
      </c>
    </row>
    <row r="13" spans="1:16" ht="15.75">
      <c r="B13" s="231">
        <v>23</v>
      </c>
      <c r="C13" s="231">
        <v>81</v>
      </c>
      <c r="D13" s="231">
        <v>0</v>
      </c>
      <c r="E13" s="233">
        <f t="shared" si="0"/>
        <v>0</v>
      </c>
    </row>
    <row r="14" spans="1:16" ht="15.75">
      <c r="B14" s="231">
        <v>24</v>
      </c>
      <c r="C14" s="231">
        <v>221</v>
      </c>
      <c r="D14" s="231">
        <v>1.34</v>
      </c>
      <c r="E14" s="234">
        <f t="shared" si="0"/>
        <v>0.60633484162895923</v>
      </c>
    </row>
    <row r="15" spans="1:16" ht="15.75">
      <c r="B15" s="231">
        <v>25</v>
      </c>
      <c r="C15" s="231">
        <v>133</v>
      </c>
      <c r="D15" s="231">
        <v>0</v>
      </c>
      <c r="E15" s="231">
        <f t="shared" si="0"/>
        <v>0</v>
      </c>
    </row>
    <row r="16" spans="1:16" ht="15.75">
      <c r="B16" s="229"/>
      <c r="C16" s="229"/>
      <c r="D16" s="229"/>
      <c r="E16" s="235"/>
    </row>
    <row r="17" spans="1:16" ht="15.75">
      <c r="B17" s="239" t="s">
        <v>158</v>
      </c>
      <c r="C17" s="237"/>
      <c r="D17" s="237"/>
      <c r="E17" s="238"/>
    </row>
    <row r="18" spans="1:16" ht="15.75">
      <c r="B18" s="237"/>
      <c r="C18" s="239">
        <f ca="1">SUM(C8:C21)</f>
        <v>1265</v>
      </c>
      <c r="D18" s="240">
        <f ca="1">SUM(D8:D21)</f>
        <v>41.540000000000006</v>
      </c>
      <c r="E18" s="240">
        <f ca="1">SUM(E8:E21)</f>
        <v>42.69742621028567</v>
      </c>
    </row>
    <row r="20" spans="1:16" ht="15.75">
      <c r="B20" s="237"/>
      <c r="C20" s="237"/>
      <c r="D20" s="237"/>
      <c r="E20" s="238"/>
    </row>
    <row r="21" spans="1:16" ht="15.75">
      <c r="B21" s="245" t="s">
        <v>169</v>
      </c>
      <c r="C21" s="237"/>
      <c r="D21" s="237"/>
      <c r="E21" s="238"/>
    </row>
    <row r="22" spans="1:16">
      <c r="B22" t="s">
        <v>170</v>
      </c>
    </row>
    <row r="26" spans="1:16" ht="15.75" thickBot="1"/>
    <row r="27" spans="1:16">
      <c r="A27" s="2"/>
      <c r="B27" s="3"/>
      <c r="C27" s="3"/>
      <c r="D27" s="3"/>
      <c r="E27" s="222"/>
      <c r="F27" s="314" t="s">
        <v>167</v>
      </c>
      <c r="G27" s="305"/>
      <c r="H27" s="305"/>
      <c r="I27" s="305"/>
      <c r="J27" s="305"/>
      <c r="K27" s="305"/>
      <c r="L27" s="305"/>
      <c r="M27" s="305"/>
      <c r="N27" s="306"/>
      <c r="O27" s="309" t="s">
        <v>168</v>
      </c>
      <c r="P27" s="310"/>
    </row>
    <row r="28" spans="1:16" ht="15.75" thickBot="1">
      <c r="A28" s="6"/>
      <c r="B28" s="7"/>
      <c r="C28" s="7"/>
      <c r="D28" s="7"/>
      <c r="E28" s="223"/>
      <c r="F28" s="315"/>
      <c r="G28" s="307"/>
      <c r="H28" s="307"/>
      <c r="I28" s="307"/>
      <c r="J28" s="307"/>
      <c r="K28" s="307"/>
      <c r="L28" s="307"/>
      <c r="M28" s="307"/>
      <c r="N28" s="308"/>
      <c r="O28" s="311"/>
      <c r="P28" s="312"/>
    </row>
    <row r="31" spans="1:16" ht="47.25">
      <c r="B31" s="229" t="s">
        <v>159</v>
      </c>
      <c r="C31" s="229" t="s">
        <v>160</v>
      </c>
      <c r="D31" s="241" t="s">
        <v>161</v>
      </c>
      <c r="E31" s="229" t="s">
        <v>162</v>
      </c>
      <c r="F31" s="229" t="s">
        <v>163</v>
      </c>
      <c r="G31" s="242" t="s">
        <v>21</v>
      </c>
    </row>
    <row r="32" spans="1:16" ht="15.75">
      <c r="B32" s="231">
        <v>12</v>
      </c>
      <c r="C32" s="231">
        <v>10</v>
      </c>
      <c r="D32" s="231">
        <v>12</v>
      </c>
      <c r="E32" s="235">
        <v>79</v>
      </c>
      <c r="F32" s="235">
        <f t="shared" ref="F32:F39" si="1">D32*C32</f>
        <v>120</v>
      </c>
      <c r="G32" s="243">
        <f t="shared" ref="G32:G39" si="2">E32/F32*100</f>
        <v>65.833333333333329</v>
      </c>
    </row>
    <row r="33" spans="2:7" ht="15.75">
      <c r="B33" s="231">
        <v>17</v>
      </c>
      <c r="C33" s="231">
        <v>20</v>
      </c>
      <c r="D33" s="231">
        <v>12</v>
      </c>
      <c r="E33" s="235">
        <v>199</v>
      </c>
      <c r="F33" s="235">
        <f t="shared" si="1"/>
        <v>240</v>
      </c>
      <c r="G33" s="243">
        <f t="shared" si="2"/>
        <v>82.916666666666671</v>
      </c>
    </row>
    <row r="34" spans="2:7" ht="15.75">
      <c r="B34" s="231">
        <v>18</v>
      </c>
      <c r="C34" s="231">
        <v>20</v>
      </c>
      <c r="D34" s="231">
        <v>12</v>
      </c>
      <c r="E34" s="235">
        <v>213</v>
      </c>
      <c r="F34" s="235">
        <f t="shared" si="1"/>
        <v>240</v>
      </c>
      <c r="G34" s="243">
        <f t="shared" si="2"/>
        <v>88.75</v>
      </c>
    </row>
    <row r="35" spans="2:7" ht="15.75">
      <c r="B35" s="231">
        <v>19</v>
      </c>
      <c r="C35" s="231">
        <v>19</v>
      </c>
      <c r="D35" s="231">
        <v>12</v>
      </c>
      <c r="E35" s="235">
        <v>224</v>
      </c>
      <c r="F35" s="235">
        <f t="shared" si="1"/>
        <v>228</v>
      </c>
      <c r="G35" s="243">
        <f t="shared" si="2"/>
        <v>98.245614035087712</v>
      </c>
    </row>
    <row r="36" spans="2:7" ht="15.75">
      <c r="B36" s="231">
        <v>20</v>
      </c>
      <c r="C36" s="231">
        <v>10</v>
      </c>
      <c r="D36" s="231">
        <v>12</v>
      </c>
      <c r="E36" s="235">
        <v>118</v>
      </c>
      <c r="F36" s="235">
        <f t="shared" si="1"/>
        <v>120</v>
      </c>
      <c r="G36" s="243">
        <f t="shared" si="2"/>
        <v>98.333333333333329</v>
      </c>
    </row>
    <row r="37" spans="2:7" ht="15.75">
      <c r="B37" s="231">
        <v>23</v>
      </c>
      <c r="C37" s="231">
        <v>7</v>
      </c>
      <c r="D37" s="231">
        <v>12</v>
      </c>
      <c r="E37" s="235">
        <v>81</v>
      </c>
      <c r="F37" s="235">
        <f t="shared" si="1"/>
        <v>84</v>
      </c>
      <c r="G37" s="243">
        <f t="shared" si="2"/>
        <v>96.428571428571431</v>
      </c>
    </row>
    <row r="38" spans="2:7" ht="15.75">
      <c r="B38" s="231">
        <v>24</v>
      </c>
      <c r="C38" s="231">
        <v>19</v>
      </c>
      <c r="D38" s="231">
        <v>12</v>
      </c>
      <c r="E38" s="235">
        <v>221</v>
      </c>
      <c r="F38" s="235">
        <f t="shared" si="1"/>
        <v>228</v>
      </c>
      <c r="G38" s="243">
        <f t="shared" si="2"/>
        <v>96.929824561403507</v>
      </c>
    </row>
    <row r="39" spans="2:7" ht="15.75">
      <c r="B39" s="231">
        <v>25</v>
      </c>
      <c r="C39" s="231">
        <v>12</v>
      </c>
      <c r="D39" s="231">
        <v>12</v>
      </c>
      <c r="E39" s="235">
        <v>133</v>
      </c>
      <c r="F39" s="235">
        <f t="shared" si="1"/>
        <v>144</v>
      </c>
      <c r="G39" s="243">
        <f t="shared" si="2"/>
        <v>92.361111111111114</v>
      </c>
    </row>
    <row r="40" spans="2:7" ht="15.75">
      <c r="B40" s="235"/>
      <c r="C40" s="235"/>
      <c r="D40" s="235"/>
      <c r="E40" s="235"/>
      <c r="F40" s="235"/>
      <c r="G40" s="235"/>
    </row>
    <row r="41" spans="2:7" ht="15.75">
      <c r="B41" s="244" t="s">
        <v>158</v>
      </c>
      <c r="C41" s="238"/>
      <c r="D41" s="238"/>
      <c r="E41" s="238"/>
      <c r="F41" s="238"/>
      <c r="G41" s="238"/>
    </row>
    <row r="42" spans="2:7" ht="15.75">
      <c r="B42" s="238"/>
      <c r="C42" s="239">
        <f ca="1">SUM(C32:C44)</f>
        <v>117</v>
      </c>
      <c r="D42" s="239"/>
      <c r="E42" s="239">
        <f ca="1">SUM(E32:E44)</f>
        <v>1268</v>
      </c>
      <c r="F42" s="239">
        <f ca="1">SUM(F32:F44)</f>
        <v>1404</v>
      </c>
      <c r="G42" s="239"/>
    </row>
    <row r="43" spans="2:7" ht="15.75">
      <c r="B43" s="238"/>
      <c r="C43" s="238"/>
      <c r="D43" s="238"/>
      <c r="E43" s="238"/>
      <c r="F43" s="238"/>
      <c r="G43" s="238"/>
    </row>
    <row r="44" spans="2:7" ht="15.75">
      <c r="B44" s="238"/>
      <c r="C44" s="238"/>
      <c r="D44" s="238"/>
      <c r="E44" s="238"/>
      <c r="F44" s="238"/>
      <c r="G44" s="238"/>
    </row>
    <row r="45" spans="2:7">
      <c r="B45" t="s">
        <v>172</v>
      </c>
    </row>
    <row r="46" spans="2:7">
      <c r="B46" t="s">
        <v>171</v>
      </c>
    </row>
  </sheetData>
  <mergeCells count="5">
    <mergeCell ref="F3:N4"/>
    <mergeCell ref="O3:P4"/>
    <mergeCell ref="I6:K6"/>
    <mergeCell ref="F27:N28"/>
    <mergeCell ref="O27:P2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Maq-Iny-Cin JULIO 13</vt:lpstr>
      <vt:lpstr>Maq-Iny-Cin AGOSTO 13 </vt:lpstr>
      <vt:lpstr>Maq-Iny-Cin SEPTIEMBRE 13</vt:lpstr>
      <vt:lpstr>Maq-Iny-Cin OCTUBRE 13</vt:lpstr>
      <vt:lpstr>Maq-Iny-Cin NOVIEMBRE 13</vt:lpstr>
      <vt:lpstr>Maq-Iny-Cin Diciembre 13</vt:lpstr>
      <vt:lpstr>Maq-Iny-Cin Marzo-14</vt:lpstr>
      <vt:lpstr>Maq-Iny-Cin MARZO15</vt:lpstr>
      <vt:lpstr>INDICADORES MENS.</vt:lpstr>
      <vt:lpstr>relacion MP 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PADILLA</dc:creator>
  <cp:lastModifiedBy>Calidad</cp:lastModifiedBy>
  <cp:lastPrinted>2013-11-15T15:33:04Z</cp:lastPrinted>
  <dcterms:created xsi:type="dcterms:W3CDTF">2013-07-25T20:18:59Z</dcterms:created>
  <dcterms:modified xsi:type="dcterms:W3CDTF">2019-11-20T19:09:45Z</dcterms:modified>
</cp:coreProperties>
</file>