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drawings/drawing17.xml" ContentType="application/vnd.openxmlformats-officedocument.drawing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drawings/drawing15.xml" ContentType="application/vnd.openxmlformats-officedocument.drawing+xml"/>
  <Override PartName="/xl/comments18.xml" ContentType="application/vnd.openxmlformats-officedocument.spreadsheetml.comments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drawings/drawing13.xml" ContentType="application/vnd.openxmlformats-officedocument.drawing+xml"/>
  <Override PartName="/xl/comments16.xml" ContentType="application/vnd.openxmlformats-officedocument.spreadsheetml.comments+xml"/>
  <Override PartName="/xl/drawings/drawing22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drawings/drawing11.xml" ContentType="application/vnd.openxmlformats-officedocument.drawing+xml"/>
  <Override PartName="/xl/comments14.xml" ContentType="application/vnd.openxmlformats-officedocument.spreadsheetml.comments+xml"/>
  <Override PartName="/xl/drawings/drawing20.xml" ContentType="application/vnd.openxmlformats-officedocument.drawing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20.xml" ContentType="application/vnd.openxmlformats-officedocument.spreadsheetml.comments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drawings/drawing5.xml" ContentType="application/vnd.openxmlformats-officedocument.drawing+xml"/>
  <Override PartName="/xl/comments7.xml" ContentType="application/vnd.openxmlformats-officedocument.spreadsheetml.comments+xml"/>
  <Override PartName="/xl/drawings/drawing18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drawings/drawing16.xml" ContentType="application/vnd.openxmlformats-officedocument.drawing+xml"/>
  <Override PartName="/xl/comments19.xml" ContentType="application/vnd.openxmlformats-officedocument.spreadsheetml.comments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14.xml" ContentType="application/vnd.openxmlformats-officedocument.drawing+xml"/>
  <Override PartName="/xl/comments17.xml" ContentType="application/vnd.openxmlformats-officedocument.spreadsheetml.comments+xml"/>
  <Override PartName="/xl/drawings/drawing23.xml" ContentType="application/vnd.openxmlformats-officedocument.drawing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2.xml" ContentType="application/vnd.openxmlformats-officedocument.drawing+xml"/>
  <Override PartName="/xl/comments15.xml" ContentType="application/vnd.openxmlformats-officedocument.spreadsheetml.comments+xml"/>
  <Override PartName="/xl/drawings/drawing2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360" yWindow="300" windowWidth="9720" windowHeight="7320" firstSheet="20" activeTab="23"/>
  </bookViews>
  <sheets>
    <sheet name="Maq-Ext-Cin AGOSTO" sheetId="9" r:id="rId1"/>
    <sheet name="Maq-Ext-Cin OCTUBRE" sheetId="10" r:id="rId2"/>
    <sheet name="Maq-Ext-Cin NOVIEMBRE" sheetId="11" r:id="rId3"/>
    <sheet name="Maq-Ext-Cin ENERO_13" sheetId="12" r:id="rId4"/>
    <sheet name="Maq-Ext-Cin febrERO_13" sheetId="13" r:id="rId5"/>
    <sheet name="Maq IMI MARZO_13 " sheetId="14" r:id="rId6"/>
    <sheet name="Maq IMI ABRIL_13" sheetId="15" r:id="rId7"/>
    <sheet name="Maq IMI MAYO_13" sheetId="16" r:id="rId8"/>
    <sheet name="MP" sheetId="8" r:id="rId9"/>
    <sheet name="Maq IMI JUNIO_13" sheetId="17" r:id="rId10"/>
    <sheet name="Maq IMI JULIO_13" sheetId="18" r:id="rId11"/>
    <sheet name="Maq IMI AGOSTO_13" sheetId="19" r:id="rId12"/>
    <sheet name="Maq IMI SEPTIEMBRE_13" sheetId="20" r:id="rId13"/>
    <sheet name="Maq IMI OCTUBRE_13 " sheetId="21" r:id="rId14"/>
    <sheet name="Maq IMI DICIEMBRE_13" sheetId="22" r:id="rId15"/>
    <sheet name="Maq IMI ENERO_14" sheetId="23" r:id="rId16"/>
    <sheet name="Maq IMI FEBRERO_14 " sheetId="24" r:id="rId17"/>
    <sheet name="Maq IMI ABRIL _14 " sheetId="25" r:id="rId18"/>
    <sheet name="Maq IMI MAYO _14 " sheetId="26" r:id="rId19"/>
    <sheet name="Maq IMI JUNIO _14 " sheetId="27" r:id="rId20"/>
    <sheet name="Maq IMI JULIO _14" sheetId="28" r:id="rId21"/>
    <sheet name="Maq IMI AGOSTO _14 " sheetId="29" r:id="rId22"/>
    <sheet name="Maq.02 Marzo15" sheetId="30" r:id="rId23"/>
    <sheet name="INDICADORES" sheetId="4" r:id="rId24"/>
  </sheets>
  <externalReferences>
    <externalReference r:id="rId25"/>
  </externalReferences>
  <calcPr calcId="124519"/>
</workbook>
</file>

<file path=xl/calcChain.xml><?xml version="1.0" encoding="utf-8"?>
<calcChain xmlns="http://schemas.openxmlformats.org/spreadsheetml/2006/main">
  <c r="AP17" i="30"/>
  <c r="AK17"/>
  <c r="AG17"/>
  <c r="AC17"/>
  <c r="AM17" s="1"/>
  <c r="AN17" s="1"/>
  <c r="P17"/>
  <c r="K17"/>
  <c r="P18" s="1"/>
  <c r="U18" s="1"/>
  <c r="AP18" s="1"/>
  <c r="AQ11"/>
  <c r="AR11"/>
  <c r="AG11"/>
  <c r="AG11" i="25"/>
  <c r="AC11"/>
  <c r="AM11" i="30"/>
  <c r="AN11" s="1"/>
  <c r="AC11"/>
  <c r="U12" i="28"/>
  <c r="P12"/>
  <c r="P11"/>
  <c r="P11" i="30"/>
  <c r="AP11"/>
  <c r="AK11"/>
  <c r="K11"/>
  <c r="P12" s="1"/>
  <c r="AP11" i="29"/>
  <c r="AK11"/>
  <c r="AG11"/>
  <c r="AC11"/>
  <c r="AQ11" s="1"/>
  <c r="P11"/>
  <c r="K11"/>
  <c r="P12" s="1"/>
  <c r="U12" s="1"/>
  <c r="AP12" s="1"/>
  <c r="G34" i="28"/>
  <c r="H34"/>
  <c r="I34"/>
  <c r="J34"/>
  <c r="K34"/>
  <c r="L34"/>
  <c r="M34"/>
  <c r="N34"/>
  <c r="O34"/>
  <c r="P34"/>
  <c r="Q34"/>
  <c r="U34"/>
  <c r="V34"/>
  <c r="X34"/>
  <c r="Y34"/>
  <c r="Z34"/>
  <c r="AA34"/>
  <c r="AB34"/>
  <c r="AC34"/>
  <c r="AD34"/>
  <c r="AE34"/>
  <c r="AF34"/>
  <c r="AG34"/>
  <c r="F34"/>
  <c r="P27"/>
  <c r="U27" s="1"/>
  <c r="AP27" s="1"/>
  <c r="AP26"/>
  <c r="AK26"/>
  <c r="AG26"/>
  <c r="AC26"/>
  <c r="AM26" s="1"/>
  <c r="P26"/>
  <c r="K26"/>
  <c r="AP23"/>
  <c r="AK23"/>
  <c r="AG23"/>
  <c r="AC23"/>
  <c r="AM23" s="1"/>
  <c r="P23"/>
  <c r="K23"/>
  <c r="P24" s="1"/>
  <c r="U24" s="1"/>
  <c r="AP24" s="1"/>
  <c r="AP20"/>
  <c r="AK20"/>
  <c r="AG20"/>
  <c r="AC20"/>
  <c r="AM20" s="1"/>
  <c r="P20"/>
  <c r="K20"/>
  <c r="P21" s="1"/>
  <c r="U21" s="1"/>
  <c r="AP21" s="1"/>
  <c r="AP17"/>
  <c r="AK17"/>
  <c r="AG17"/>
  <c r="AC17"/>
  <c r="AM17" s="1"/>
  <c r="AN17" s="1"/>
  <c r="AL20" s="1"/>
  <c r="P17"/>
  <c r="K17"/>
  <c r="P18" s="1"/>
  <c r="U18" s="1"/>
  <c r="AP18" s="1"/>
  <c r="AP11"/>
  <c r="AK11"/>
  <c r="AG11"/>
  <c r="AC11"/>
  <c r="AM11" s="1"/>
  <c r="AN11" s="1"/>
  <c r="K11"/>
  <c r="AG28" i="27"/>
  <c r="AF28"/>
  <c r="AE28"/>
  <c r="AD28"/>
  <c r="AC28"/>
  <c r="AA28"/>
  <c r="Z28"/>
  <c r="P28"/>
  <c r="N28"/>
  <c r="M28"/>
  <c r="K28"/>
  <c r="J28"/>
  <c r="I28"/>
  <c r="H28"/>
  <c r="G28"/>
  <c r="F28"/>
  <c r="AL20"/>
  <c r="AL17"/>
  <c r="AL14"/>
  <c r="AP20"/>
  <c r="AK20"/>
  <c r="AG20"/>
  <c r="AC20"/>
  <c r="AM20" s="1"/>
  <c r="AN20" s="1"/>
  <c r="P20"/>
  <c r="K20"/>
  <c r="P21" s="1"/>
  <c r="U21" s="1"/>
  <c r="AP21" s="1"/>
  <c r="AP17"/>
  <c r="AK17"/>
  <c r="AG17"/>
  <c r="AC17"/>
  <c r="AM17" s="1"/>
  <c r="P17"/>
  <c r="K17"/>
  <c r="P18" s="1"/>
  <c r="U18" s="1"/>
  <c r="AP18" s="1"/>
  <c r="AP14"/>
  <c r="AK14"/>
  <c r="AG14"/>
  <c r="AC14"/>
  <c r="AM14" s="1"/>
  <c r="AN14" s="1"/>
  <c r="P14"/>
  <c r="K14"/>
  <c r="P15" s="1"/>
  <c r="U15" s="1"/>
  <c r="AP15" s="1"/>
  <c r="AP11"/>
  <c r="AK11"/>
  <c r="AG11"/>
  <c r="AC11"/>
  <c r="AM11" s="1"/>
  <c r="AN11" s="1"/>
  <c r="P11"/>
  <c r="K11"/>
  <c r="P29" i="26"/>
  <c r="N29"/>
  <c r="M29"/>
  <c r="K29"/>
  <c r="J29"/>
  <c r="I29"/>
  <c r="H29"/>
  <c r="G29"/>
  <c r="F29"/>
  <c r="AG29"/>
  <c r="AF29"/>
  <c r="AE29"/>
  <c r="AD29"/>
  <c r="AC29"/>
  <c r="X29"/>
  <c r="U29"/>
  <c r="AP20"/>
  <c r="AK20"/>
  <c r="AG20"/>
  <c r="AC20"/>
  <c r="AM20" s="1"/>
  <c r="P20"/>
  <c r="K20"/>
  <c r="P21" s="1"/>
  <c r="U21" s="1"/>
  <c r="AP21" s="1"/>
  <c r="AP17"/>
  <c r="AK17"/>
  <c r="AG17"/>
  <c r="AR17" s="1"/>
  <c r="AC17"/>
  <c r="AM17" s="1"/>
  <c r="P17"/>
  <c r="K17"/>
  <c r="P18" s="1"/>
  <c r="U18" s="1"/>
  <c r="AP18" s="1"/>
  <c r="AP14"/>
  <c r="AK14"/>
  <c r="AG14"/>
  <c r="AC14"/>
  <c r="AM14" s="1"/>
  <c r="P14"/>
  <c r="K14"/>
  <c r="P15" s="1"/>
  <c r="U15" s="1"/>
  <c r="AP15" s="1"/>
  <c r="AP11"/>
  <c r="AK11"/>
  <c r="AG11"/>
  <c r="AC11"/>
  <c r="AM11" s="1"/>
  <c r="P11"/>
  <c r="K11"/>
  <c r="P12" s="1"/>
  <c r="U12" s="1"/>
  <c r="AP12" s="1"/>
  <c r="AF43" i="25"/>
  <c r="AE43"/>
  <c r="AD43"/>
  <c r="AC43"/>
  <c r="N43"/>
  <c r="M43"/>
  <c r="K43"/>
  <c r="J43"/>
  <c r="I43"/>
  <c r="H43"/>
  <c r="G43"/>
  <c r="F43"/>
  <c r="P36"/>
  <c r="U36" s="1"/>
  <c r="AP36" s="1"/>
  <c r="AP35"/>
  <c r="AK35"/>
  <c r="AG35"/>
  <c r="AC35"/>
  <c r="AM35" s="1"/>
  <c r="P35"/>
  <c r="K35"/>
  <c r="P33"/>
  <c r="U33" s="1"/>
  <c r="AP33" s="1"/>
  <c r="AP32"/>
  <c r="AK32"/>
  <c r="AG32"/>
  <c r="AC32"/>
  <c r="AM32" s="1"/>
  <c r="P32"/>
  <c r="K32"/>
  <c r="AP29"/>
  <c r="AK29"/>
  <c r="AG29"/>
  <c r="AC29"/>
  <c r="AM29" s="1"/>
  <c r="P29"/>
  <c r="K29"/>
  <c r="P30" s="1"/>
  <c r="U30" s="1"/>
  <c r="AP30" s="1"/>
  <c r="AP23"/>
  <c r="AK23"/>
  <c r="AG23"/>
  <c r="AC23"/>
  <c r="AM23" s="1"/>
  <c r="P23"/>
  <c r="K23"/>
  <c r="P24" s="1"/>
  <c r="U24" s="1"/>
  <c r="AP24" s="1"/>
  <c r="AP20"/>
  <c r="AK20"/>
  <c r="AG20"/>
  <c r="AG43" s="1"/>
  <c r="AC20"/>
  <c r="AM20" s="1"/>
  <c r="AM43" s="1"/>
  <c r="P20"/>
  <c r="K20"/>
  <c r="P21" s="1"/>
  <c r="U21" s="1"/>
  <c r="AP21" s="1"/>
  <c r="AP17"/>
  <c r="AK17"/>
  <c r="AG17"/>
  <c r="AC17"/>
  <c r="AM17" s="1"/>
  <c r="P17"/>
  <c r="K17"/>
  <c r="P18" s="1"/>
  <c r="U18" s="1"/>
  <c r="AP18" s="1"/>
  <c r="AP14"/>
  <c r="AK14"/>
  <c r="AG14"/>
  <c r="AC14"/>
  <c r="AM14" s="1"/>
  <c r="P14"/>
  <c r="K14"/>
  <c r="P15" s="1"/>
  <c r="U15" s="1"/>
  <c r="AP15" s="1"/>
  <c r="AP11"/>
  <c r="AK11"/>
  <c r="P11"/>
  <c r="K11"/>
  <c r="P36" i="24"/>
  <c r="K36"/>
  <c r="J36"/>
  <c r="I36"/>
  <c r="H36"/>
  <c r="G36"/>
  <c r="F36"/>
  <c r="U36"/>
  <c r="Y36"/>
  <c r="AF36"/>
  <c r="AE36"/>
  <c r="AD36"/>
  <c r="AC36"/>
  <c r="AC17"/>
  <c r="AP29"/>
  <c r="AK29"/>
  <c r="AC29"/>
  <c r="AM29" s="1"/>
  <c r="P29"/>
  <c r="K29"/>
  <c r="P30" s="1"/>
  <c r="U30" s="1"/>
  <c r="AP30" s="1"/>
  <c r="AP26"/>
  <c r="AK26"/>
  <c r="AC26"/>
  <c r="AM26" s="1"/>
  <c r="P26"/>
  <c r="K26"/>
  <c r="P27" s="1"/>
  <c r="U27" s="1"/>
  <c r="AP27" s="1"/>
  <c r="AC23"/>
  <c r="AP23"/>
  <c r="AK23"/>
  <c r="AM23"/>
  <c r="P23"/>
  <c r="K23"/>
  <c r="P24" s="1"/>
  <c r="U24" s="1"/>
  <c r="AP24" s="1"/>
  <c r="AP20"/>
  <c r="AK20"/>
  <c r="AG20"/>
  <c r="AC20"/>
  <c r="AM20" s="1"/>
  <c r="P20"/>
  <c r="K20"/>
  <c r="P21" s="1"/>
  <c r="U21" s="1"/>
  <c r="AP21" s="1"/>
  <c r="AP17"/>
  <c r="AK17"/>
  <c r="AG17"/>
  <c r="AM17"/>
  <c r="P17"/>
  <c r="K17"/>
  <c r="P18" s="1"/>
  <c r="U18" s="1"/>
  <c r="AP18" s="1"/>
  <c r="AC14"/>
  <c r="AP14"/>
  <c r="AK14"/>
  <c r="AG14"/>
  <c r="AM14"/>
  <c r="P14"/>
  <c r="K14"/>
  <c r="P15" s="1"/>
  <c r="U15" s="1"/>
  <c r="AP15" s="1"/>
  <c r="AP11"/>
  <c r="AK11"/>
  <c r="AG11"/>
  <c r="AC11"/>
  <c r="AQ11" s="1"/>
  <c r="P11"/>
  <c r="K11"/>
  <c r="P12" s="1"/>
  <c r="U12" s="1"/>
  <c r="AP12" s="1"/>
  <c r="AP14" i="23"/>
  <c r="AK14"/>
  <c r="AG14"/>
  <c r="AC14"/>
  <c r="AQ14" s="1"/>
  <c r="P14"/>
  <c r="K14"/>
  <c r="P15" s="1"/>
  <c r="U15" s="1"/>
  <c r="AP15" s="1"/>
  <c r="AP11"/>
  <c r="AK11"/>
  <c r="AG11"/>
  <c r="AC11"/>
  <c r="AQ11" s="1"/>
  <c r="P11"/>
  <c r="K11"/>
  <c r="P12" s="1"/>
  <c r="U12" s="1"/>
  <c r="AP12" s="1"/>
  <c r="AG39" i="22"/>
  <c r="AF39"/>
  <c r="AE39"/>
  <c r="AD39"/>
  <c r="AC39"/>
  <c r="AL31"/>
  <c r="AP31"/>
  <c r="AK31"/>
  <c r="AG31"/>
  <c r="AC31"/>
  <c r="AM31" s="1"/>
  <c r="AN31" s="1"/>
  <c r="P31"/>
  <c r="K31"/>
  <c r="P32" s="1"/>
  <c r="U32" s="1"/>
  <c r="AP32" s="1"/>
  <c r="AR17" i="30" l="1"/>
  <c r="AQ17"/>
  <c r="U12"/>
  <c r="AP12" s="1"/>
  <c r="AM11" i="29"/>
  <c r="AN11" s="1"/>
  <c r="AR11"/>
  <c r="AN20" i="28"/>
  <c r="AL23" s="1"/>
  <c r="AN23" s="1"/>
  <c r="AL26" s="1"/>
  <c r="AN26" s="1"/>
  <c r="AR26"/>
  <c r="AQ26"/>
  <c r="AR23"/>
  <c r="AQ23"/>
  <c r="AR20"/>
  <c r="AQ20"/>
  <c r="AR17"/>
  <c r="AQ17"/>
  <c r="AR11"/>
  <c r="AQ11"/>
  <c r="AP12"/>
  <c r="AN17" i="27"/>
  <c r="AR20"/>
  <c r="AQ20"/>
  <c r="AR17"/>
  <c r="AQ17"/>
  <c r="AR14"/>
  <c r="AQ14"/>
  <c r="AR11"/>
  <c r="AQ11"/>
  <c r="P12"/>
  <c r="U12" s="1"/>
  <c r="AR20" i="26"/>
  <c r="AQ20"/>
  <c r="AQ17"/>
  <c r="AR14"/>
  <c r="AQ14"/>
  <c r="AR11"/>
  <c r="AN11"/>
  <c r="AL14" s="1"/>
  <c r="AN14" s="1"/>
  <c r="AL17" s="1"/>
  <c r="AN17" s="1"/>
  <c r="AL20" s="1"/>
  <c r="AN20" s="1"/>
  <c r="AQ11"/>
  <c r="AR35" i="25"/>
  <c r="AQ35"/>
  <c r="AR32"/>
  <c r="AQ32"/>
  <c r="AR29"/>
  <c r="AR23"/>
  <c r="AQ23"/>
  <c r="AQ29"/>
  <c r="AQ17"/>
  <c r="AQ20"/>
  <c r="AR17"/>
  <c r="AR20"/>
  <c r="AR14"/>
  <c r="AQ14"/>
  <c r="AR11"/>
  <c r="AQ11"/>
  <c r="P12"/>
  <c r="AM11"/>
  <c r="AN11" s="1"/>
  <c r="AL14" s="1"/>
  <c r="AN14" s="1"/>
  <c r="AL17" s="1"/>
  <c r="AN17" s="1"/>
  <c r="AL20" s="1"/>
  <c r="AN20" s="1"/>
  <c r="AR20" i="24"/>
  <c r="AQ20"/>
  <c r="AR17"/>
  <c r="AQ17"/>
  <c r="AR14"/>
  <c r="AR11"/>
  <c r="AM11"/>
  <c r="AN11" s="1"/>
  <c r="AL14" s="1"/>
  <c r="AN14" s="1"/>
  <c r="AL17" s="1"/>
  <c r="AN17" s="1"/>
  <c r="AL20" s="1"/>
  <c r="AN20" s="1"/>
  <c r="AL23" s="1"/>
  <c r="AN23" s="1"/>
  <c r="AL26" s="1"/>
  <c r="AN26" s="1"/>
  <c r="AL29" s="1"/>
  <c r="AN29" s="1"/>
  <c r="AQ14"/>
  <c r="AR11" i="23"/>
  <c r="AR14"/>
  <c r="AM11"/>
  <c r="AN11" s="1"/>
  <c r="AL14" s="1"/>
  <c r="AM14"/>
  <c r="AR31" i="22"/>
  <c r="AQ31"/>
  <c r="AL23" i="25" l="1"/>
  <c r="AP12" i="27"/>
  <c r="U12" i="25"/>
  <c r="AN14" i="23"/>
  <c r="AP28" i="22"/>
  <c r="AK28"/>
  <c r="AG28"/>
  <c r="AC28"/>
  <c r="AM28" s="1"/>
  <c r="AN28" s="1"/>
  <c r="P28"/>
  <c r="K28"/>
  <c r="P29" s="1"/>
  <c r="U29" s="1"/>
  <c r="AP29" s="1"/>
  <c r="AL43" i="25" l="1"/>
  <c r="AN23"/>
  <c r="AP12"/>
  <c r="AR28" i="22"/>
  <c r="AQ28"/>
  <c r="AN29" i="25" l="1"/>
  <c r="AL32" s="1"/>
  <c r="AN32" s="1"/>
  <c r="AL35" s="1"/>
  <c r="AN35" s="1"/>
  <c r="AN43"/>
  <c r="AP22" i="22"/>
  <c r="AK22"/>
  <c r="AG22"/>
  <c r="AC22"/>
  <c r="AM22" s="1"/>
  <c r="P22"/>
  <c r="K22"/>
  <c r="P23" s="1"/>
  <c r="U23" s="1"/>
  <c r="AP23" s="1"/>
  <c r="AP19"/>
  <c r="AL19"/>
  <c r="AK19"/>
  <c r="AG19"/>
  <c r="AC19"/>
  <c r="AM19" s="1"/>
  <c r="P19"/>
  <c r="K19"/>
  <c r="P20" s="1"/>
  <c r="U20" s="1"/>
  <c r="AP20" s="1"/>
  <c r="AL16"/>
  <c r="AL13"/>
  <c r="AP16"/>
  <c r="AK16"/>
  <c r="AG16"/>
  <c r="AC16"/>
  <c r="AQ16" s="1"/>
  <c r="P16"/>
  <c r="K16"/>
  <c r="P17" s="1"/>
  <c r="U17" s="1"/>
  <c r="AP17" s="1"/>
  <c r="AP13"/>
  <c r="AK13"/>
  <c r="AG13"/>
  <c r="AC13"/>
  <c r="AM13" s="1"/>
  <c r="AN13" s="1"/>
  <c r="P13"/>
  <c r="K13"/>
  <c r="P14" s="1"/>
  <c r="U14" s="1"/>
  <c r="AP14" s="1"/>
  <c r="AP10"/>
  <c r="AK10"/>
  <c r="AG10"/>
  <c r="AC10"/>
  <c r="AQ10" s="1"/>
  <c r="P10"/>
  <c r="K10"/>
  <c r="P11" s="1"/>
  <c r="AG25" i="21"/>
  <c r="AF25"/>
  <c r="AE25"/>
  <c r="AD25"/>
  <c r="AC25"/>
  <c r="U25"/>
  <c r="P25"/>
  <c r="AA25"/>
  <c r="X25"/>
  <c r="AP16"/>
  <c r="AK16"/>
  <c r="AG16"/>
  <c r="AC16"/>
  <c r="AM16" s="1"/>
  <c r="AN16" s="1"/>
  <c r="P16"/>
  <c r="K16"/>
  <c r="P17" s="1"/>
  <c r="U17" s="1"/>
  <c r="AP17" s="1"/>
  <c r="AP13"/>
  <c r="AK13"/>
  <c r="AG13"/>
  <c r="AC13"/>
  <c r="AM13" s="1"/>
  <c r="AN13" s="1"/>
  <c r="P13"/>
  <c r="K13"/>
  <c r="P14" s="1"/>
  <c r="U14" s="1"/>
  <c r="AP14" s="1"/>
  <c r="AP10"/>
  <c r="AK10"/>
  <c r="AG10"/>
  <c r="AC10"/>
  <c r="P10"/>
  <c r="K10"/>
  <c r="AC48" i="20"/>
  <c r="P48"/>
  <c r="N48"/>
  <c r="M48"/>
  <c r="K48"/>
  <c r="J48"/>
  <c r="I48"/>
  <c r="H48"/>
  <c r="G48"/>
  <c r="F48"/>
  <c r="AF48"/>
  <c r="AE48"/>
  <c r="AD48"/>
  <c r="AP40"/>
  <c r="AK40"/>
  <c r="AG40"/>
  <c r="AC40"/>
  <c r="AM40" s="1"/>
  <c r="AN40" s="1"/>
  <c r="P40"/>
  <c r="K40"/>
  <c r="P41" s="1"/>
  <c r="U41" s="1"/>
  <c r="AP41" s="1"/>
  <c r="AP37"/>
  <c r="AK37"/>
  <c r="AG37"/>
  <c r="AC37"/>
  <c r="AM37" s="1"/>
  <c r="AN37" s="1"/>
  <c r="P37"/>
  <c r="K37"/>
  <c r="P38" s="1"/>
  <c r="U38" s="1"/>
  <c r="AP38" s="1"/>
  <c r="AP34"/>
  <c r="AK34"/>
  <c r="AG34"/>
  <c r="AC34"/>
  <c r="AM34" s="1"/>
  <c r="AN34" s="1"/>
  <c r="P34"/>
  <c r="K34"/>
  <c r="P35" s="1"/>
  <c r="U35" s="1"/>
  <c r="AP35" s="1"/>
  <c r="AP31"/>
  <c r="AK31"/>
  <c r="AG31"/>
  <c r="AC31"/>
  <c r="AQ31" s="1"/>
  <c r="P31"/>
  <c r="K31"/>
  <c r="P32" s="1"/>
  <c r="U32" s="1"/>
  <c r="AP32" s="1"/>
  <c r="AP28"/>
  <c r="AK28"/>
  <c r="AG28"/>
  <c r="AC28"/>
  <c r="AM28" s="1"/>
  <c r="AN28" s="1"/>
  <c r="P28"/>
  <c r="K28"/>
  <c r="P29" s="1"/>
  <c r="U29" s="1"/>
  <c r="AP29" s="1"/>
  <c r="AR19" i="22" l="1"/>
  <c r="AN19"/>
  <c r="AL22" s="1"/>
  <c r="AN22" s="1"/>
  <c r="AR22"/>
  <c r="AQ19"/>
  <c r="AQ22"/>
  <c r="AR13"/>
  <c r="AR16"/>
  <c r="U11"/>
  <c r="AM10"/>
  <c r="AN10" s="1"/>
  <c r="AR10"/>
  <c r="AQ13"/>
  <c r="AM16"/>
  <c r="AN16" s="1"/>
  <c r="AR16" i="21"/>
  <c r="AQ16"/>
  <c r="AR13"/>
  <c r="AQ13"/>
  <c r="AR10"/>
  <c r="AM10"/>
  <c r="AN10" s="1"/>
  <c r="AQ10"/>
  <c r="P11"/>
  <c r="AR40" i="20"/>
  <c r="AQ40"/>
  <c r="AR37"/>
  <c r="AQ37"/>
  <c r="AR34"/>
  <c r="AR31"/>
  <c r="AM31"/>
  <c r="AN31" s="1"/>
  <c r="AQ34"/>
  <c r="AR28"/>
  <c r="AQ28"/>
  <c r="AP11" i="22" l="1"/>
  <c r="U11" i="21"/>
  <c r="AP11" s="1"/>
  <c r="AP25" i="20"/>
  <c r="AK25"/>
  <c r="AG25"/>
  <c r="AC25"/>
  <c r="AM25" s="1"/>
  <c r="AN25" s="1"/>
  <c r="P25"/>
  <c r="K25"/>
  <c r="P26" s="1"/>
  <c r="U26" s="1"/>
  <c r="AP26" s="1"/>
  <c r="AP22"/>
  <c r="AK22"/>
  <c r="AG22"/>
  <c r="AC22"/>
  <c r="AM22" s="1"/>
  <c r="AN22" s="1"/>
  <c r="P22"/>
  <c r="K22"/>
  <c r="P23" s="1"/>
  <c r="U23" s="1"/>
  <c r="AP23" s="1"/>
  <c r="AP19"/>
  <c r="AK19"/>
  <c r="AG19"/>
  <c r="AC19"/>
  <c r="AM19" s="1"/>
  <c r="AN19" s="1"/>
  <c r="P19"/>
  <c r="K19"/>
  <c r="P20" s="1"/>
  <c r="U20" s="1"/>
  <c r="AP20" s="1"/>
  <c r="AP16"/>
  <c r="AK16"/>
  <c r="AG16"/>
  <c r="AC16"/>
  <c r="AM16" s="1"/>
  <c r="AN16" s="1"/>
  <c r="P16"/>
  <c r="K16"/>
  <c r="P17" s="1"/>
  <c r="U17" s="1"/>
  <c r="AP17" s="1"/>
  <c r="AP13"/>
  <c r="AK13"/>
  <c r="AG13"/>
  <c r="AC13"/>
  <c r="AM13" s="1"/>
  <c r="AN13" s="1"/>
  <c r="P13"/>
  <c r="K13"/>
  <c r="P14" s="1"/>
  <c r="U14" s="1"/>
  <c r="AP14" s="1"/>
  <c r="AP10"/>
  <c r="AK10"/>
  <c r="AG10"/>
  <c r="AC10"/>
  <c r="AQ10" s="1"/>
  <c r="P10"/>
  <c r="K10"/>
  <c r="P11" s="1"/>
  <c r="P27" i="19"/>
  <c r="AG27"/>
  <c r="AF27"/>
  <c r="AE27"/>
  <c r="AD27"/>
  <c r="AC27"/>
  <c r="N27"/>
  <c r="M27"/>
  <c r="K27"/>
  <c r="J27"/>
  <c r="I27"/>
  <c r="H27"/>
  <c r="G27"/>
  <c r="F27"/>
  <c r="AP19"/>
  <c r="AK19"/>
  <c r="AG19"/>
  <c r="AC19"/>
  <c r="AM19" s="1"/>
  <c r="AN19" s="1"/>
  <c r="P19"/>
  <c r="K19"/>
  <c r="P20" s="1"/>
  <c r="U20" s="1"/>
  <c r="AP20" s="1"/>
  <c r="AP16"/>
  <c r="AK16"/>
  <c r="AG16"/>
  <c r="AC16"/>
  <c r="AM16" s="1"/>
  <c r="AN16" s="1"/>
  <c r="P16"/>
  <c r="K16"/>
  <c r="P17" s="1"/>
  <c r="U17" s="1"/>
  <c r="AP17" s="1"/>
  <c r="AP13"/>
  <c r="AK13"/>
  <c r="AG13"/>
  <c r="AC13"/>
  <c r="AM13" s="1"/>
  <c r="AN13" s="1"/>
  <c r="P13"/>
  <c r="K13"/>
  <c r="P14" s="1"/>
  <c r="U14" s="1"/>
  <c r="AP14" s="1"/>
  <c r="AP10"/>
  <c r="AK10"/>
  <c r="AG10"/>
  <c r="AC10"/>
  <c r="AM10" s="1"/>
  <c r="P10"/>
  <c r="K10"/>
  <c r="U38" i="18"/>
  <c r="P38"/>
  <c r="AM38"/>
  <c r="AL38"/>
  <c r="AG38"/>
  <c r="AF38"/>
  <c r="AE38"/>
  <c r="AD38"/>
  <c r="AC38"/>
  <c r="AA38"/>
  <c r="X38"/>
  <c r="N38"/>
  <c r="M38"/>
  <c r="K38"/>
  <c r="J38"/>
  <c r="I38"/>
  <c r="H38"/>
  <c r="G38"/>
  <c r="F38"/>
  <c r="AP31"/>
  <c r="AK31"/>
  <c r="AG31"/>
  <c r="AC31"/>
  <c r="AM31" s="1"/>
  <c r="AN31" s="1"/>
  <c r="P31"/>
  <c r="K31"/>
  <c r="P32" s="1"/>
  <c r="U32" s="1"/>
  <c r="AP32" s="1"/>
  <c r="AP28"/>
  <c r="AK28"/>
  <c r="AG28"/>
  <c r="AC28"/>
  <c r="AM28" s="1"/>
  <c r="AN28" s="1"/>
  <c r="P28"/>
  <c r="K28"/>
  <c r="P29" s="1"/>
  <c r="U29" s="1"/>
  <c r="AP29" s="1"/>
  <c r="AP25"/>
  <c r="AK25"/>
  <c r="AG25"/>
  <c r="AC25"/>
  <c r="AM25" s="1"/>
  <c r="AN25" s="1"/>
  <c r="P25"/>
  <c r="K25"/>
  <c r="P26" s="1"/>
  <c r="U26" s="1"/>
  <c r="AP26" s="1"/>
  <c r="AP22"/>
  <c r="AK22"/>
  <c r="AG22"/>
  <c r="AC22"/>
  <c r="AM22" s="1"/>
  <c r="AN22" s="1"/>
  <c r="P22"/>
  <c r="K22"/>
  <c r="P23" s="1"/>
  <c r="U23" s="1"/>
  <c r="AP23" s="1"/>
  <c r="AP19"/>
  <c r="AK19"/>
  <c r="AG19"/>
  <c r="AR19" s="1"/>
  <c r="AC19"/>
  <c r="AM19" s="1"/>
  <c r="AN19" s="1"/>
  <c r="P19"/>
  <c r="K19"/>
  <c r="P20" s="1"/>
  <c r="U20" s="1"/>
  <c r="AP20" s="1"/>
  <c r="AP16"/>
  <c r="AK16"/>
  <c r="AG16"/>
  <c r="AC16"/>
  <c r="AM16" s="1"/>
  <c r="AN16" s="1"/>
  <c r="P16"/>
  <c r="K16"/>
  <c r="P17" s="1"/>
  <c r="U17" s="1"/>
  <c r="AP17" s="1"/>
  <c r="AP13"/>
  <c r="AK13"/>
  <c r="AG13"/>
  <c r="AC13"/>
  <c r="AQ13" s="1"/>
  <c r="P13"/>
  <c r="K13"/>
  <c r="P14" s="1"/>
  <c r="U14" s="1"/>
  <c r="AP14" s="1"/>
  <c r="AP10"/>
  <c r="AK10"/>
  <c r="AG10"/>
  <c r="AC10"/>
  <c r="AQ10" s="1"/>
  <c r="P10"/>
  <c r="K10"/>
  <c r="P11" s="1"/>
  <c r="U11" s="1"/>
  <c r="AP11" s="1"/>
  <c r="P78" i="17"/>
  <c r="AA78"/>
  <c r="X78"/>
  <c r="AG78"/>
  <c r="AF78"/>
  <c r="AE78"/>
  <c r="AD78"/>
  <c r="AC78"/>
  <c r="N78"/>
  <c r="M78"/>
  <c r="K78"/>
  <c r="J78"/>
  <c r="I78"/>
  <c r="H78"/>
  <c r="G78"/>
  <c r="F78"/>
  <c r="AR25" i="20" l="1"/>
  <c r="AQ25"/>
  <c r="AR22"/>
  <c r="AQ22"/>
  <c r="AR19"/>
  <c r="AQ19"/>
  <c r="AR16"/>
  <c r="AQ16"/>
  <c r="AR13"/>
  <c r="AQ13"/>
  <c r="U11"/>
  <c r="AP11" s="1"/>
  <c r="AM10"/>
  <c r="AN10" s="1"/>
  <c r="AR10"/>
  <c r="AR19" i="19"/>
  <c r="AQ19"/>
  <c r="AR16"/>
  <c r="AQ16"/>
  <c r="AR13"/>
  <c r="AQ13"/>
  <c r="AR10"/>
  <c r="AN10"/>
  <c r="AQ10"/>
  <c r="P11"/>
  <c r="AR31" i="18"/>
  <c r="AQ31"/>
  <c r="AR28"/>
  <c r="AQ28"/>
  <c r="AR25"/>
  <c r="AQ25"/>
  <c r="AR22"/>
  <c r="AQ22"/>
  <c r="AQ19"/>
  <c r="AR16"/>
  <c r="AQ16"/>
  <c r="AR13"/>
  <c r="AM13"/>
  <c r="AN13" s="1"/>
  <c r="AR10"/>
  <c r="AM10"/>
  <c r="AN10" s="1"/>
  <c r="AP70" i="17"/>
  <c r="AL70"/>
  <c r="AK70"/>
  <c r="AG70"/>
  <c r="AC70"/>
  <c r="AM70" s="1"/>
  <c r="P70"/>
  <c r="K70"/>
  <c r="P71" s="1"/>
  <c r="U71" s="1"/>
  <c r="AP71" s="1"/>
  <c r="U11" i="19" l="1"/>
  <c r="AR70" i="17"/>
  <c r="AQ70"/>
  <c r="AN70"/>
  <c r="AP67"/>
  <c r="AL67"/>
  <c r="AK67"/>
  <c r="AG67"/>
  <c r="AC67"/>
  <c r="AQ67" s="1"/>
  <c r="P67"/>
  <c r="K67"/>
  <c r="P68" s="1"/>
  <c r="U68" s="1"/>
  <c r="AP68" s="1"/>
  <c r="AL34"/>
  <c r="AL31"/>
  <c r="AL22"/>
  <c r="AL16"/>
  <c r="AP64"/>
  <c r="AK64"/>
  <c r="AG64"/>
  <c r="AC64"/>
  <c r="P64"/>
  <c r="K64"/>
  <c r="P65" s="1"/>
  <c r="U65" s="1"/>
  <c r="AP65" s="1"/>
  <c r="AP61"/>
  <c r="AK61"/>
  <c r="AG61"/>
  <c r="AC61"/>
  <c r="AM61" s="1"/>
  <c r="P61"/>
  <c r="K61"/>
  <c r="P62" s="1"/>
  <c r="U62" s="1"/>
  <c r="AP62" s="1"/>
  <c r="AQ58"/>
  <c r="AP58"/>
  <c r="AK58"/>
  <c r="AG58"/>
  <c r="AR58" s="1"/>
  <c r="AC58"/>
  <c r="AM58" s="1"/>
  <c r="P58"/>
  <c r="K58"/>
  <c r="P59" s="1"/>
  <c r="U59" s="1"/>
  <c r="AP59" s="1"/>
  <c r="AP55"/>
  <c r="AK55"/>
  <c r="AG55"/>
  <c r="AC55"/>
  <c r="AM55" s="1"/>
  <c r="P55"/>
  <c r="K55"/>
  <c r="P56" s="1"/>
  <c r="U56" s="1"/>
  <c r="AP56" s="1"/>
  <c r="AP49"/>
  <c r="AK49"/>
  <c r="AG49"/>
  <c r="AC49"/>
  <c r="AM49" s="1"/>
  <c r="P49"/>
  <c r="K49"/>
  <c r="P50" s="1"/>
  <c r="U50" s="1"/>
  <c r="AP50" s="1"/>
  <c r="AP46"/>
  <c r="AK46"/>
  <c r="AG46"/>
  <c r="AC46"/>
  <c r="AM46" s="1"/>
  <c r="P46"/>
  <c r="K46"/>
  <c r="P47" s="1"/>
  <c r="U47" s="1"/>
  <c r="AP47" s="1"/>
  <c r="AP43"/>
  <c r="AK43"/>
  <c r="AG43"/>
  <c r="AC43"/>
  <c r="AM43" s="1"/>
  <c r="P43"/>
  <c r="K43"/>
  <c r="P44" s="1"/>
  <c r="U44" s="1"/>
  <c r="AP44" s="1"/>
  <c r="AP40"/>
  <c r="AK40"/>
  <c r="AG40"/>
  <c r="AC40"/>
  <c r="AM40" s="1"/>
  <c r="AN40" s="1"/>
  <c r="AL43" s="1"/>
  <c r="AN43" s="1"/>
  <c r="AL46" s="1"/>
  <c r="P40"/>
  <c r="K40"/>
  <c r="P41" s="1"/>
  <c r="U41" s="1"/>
  <c r="AP41" s="1"/>
  <c r="AP34"/>
  <c r="AK34"/>
  <c r="AG34"/>
  <c r="AC34"/>
  <c r="AM34" s="1"/>
  <c r="P34"/>
  <c r="K34"/>
  <c r="P35" s="1"/>
  <c r="U35" s="1"/>
  <c r="AP35" s="1"/>
  <c r="AP31"/>
  <c r="AK31"/>
  <c r="AG31"/>
  <c r="AC31"/>
  <c r="AM31" s="1"/>
  <c r="AN31" s="1"/>
  <c r="AN34" s="1"/>
  <c r="P31"/>
  <c r="K31"/>
  <c r="P32" s="1"/>
  <c r="U32" s="1"/>
  <c r="AP32" s="1"/>
  <c r="AP28"/>
  <c r="AK28"/>
  <c r="AG28"/>
  <c r="AC28"/>
  <c r="AM28" s="1"/>
  <c r="P28"/>
  <c r="K28"/>
  <c r="P29" s="1"/>
  <c r="U29" s="1"/>
  <c r="AP29" s="1"/>
  <c r="AP25"/>
  <c r="AM25"/>
  <c r="AN25" s="1"/>
  <c r="AL28" s="1"/>
  <c r="AN28" s="1"/>
  <c r="AK25"/>
  <c r="AG25"/>
  <c r="AR25" s="1"/>
  <c r="AC25"/>
  <c r="AQ25" s="1"/>
  <c r="P25"/>
  <c r="K25"/>
  <c r="P26" s="1"/>
  <c r="U26" s="1"/>
  <c r="AP26" s="1"/>
  <c r="AP22"/>
  <c r="AK22"/>
  <c r="AG22"/>
  <c r="AC22"/>
  <c r="AM22" s="1"/>
  <c r="AN22" s="1"/>
  <c r="P22"/>
  <c r="K22"/>
  <c r="P23" s="1"/>
  <c r="U23" s="1"/>
  <c r="AP23" s="1"/>
  <c r="AP19"/>
  <c r="AK19"/>
  <c r="AG19"/>
  <c r="AC19"/>
  <c r="AM19" s="1"/>
  <c r="P19"/>
  <c r="K19"/>
  <c r="P20" s="1"/>
  <c r="U20" s="1"/>
  <c r="AP20" s="1"/>
  <c r="AP16"/>
  <c r="AK16"/>
  <c r="AG16"/>
  <c r="AC16"/>
  <c r="AM16" s="1"/>
  <c r="AN16" s="1"/>
  <c r="AL19" s="1"/>
  <c r="AN19" s="1"/>
  <c r="P16"/>
  <c r="K16"/>
  <c r="P17" s="1"/>
  <c r="U17" s="1"/>
  <c r="AP17" s="1"/>
  <c r="AP13"/>
  <c r="AK13"/>
  <c r="AG13"/>
  <c r="AC13"/>
  <c r="P13"/>
  <c r="K13"/>
  <c r="P14" s="1"/>
  <c r="U14" s="1"/>
  <c r="AP14" s="1"/>
  <c r="AP10"/>
  <c r="AK10"/>
  <c r="AG10"/>
  <c r="AC10"/>
  <c r="AM10" s="1"/>
  <c r="AN10" s="1"/>
  <c r="AL13" s="1"/>
  <c r="P10"/>
  <c r="K10"/>
  <c r="P50" i="16"/>
  <c r="AG50"/>
  <c r="AF50"/>
  <c r="AE50"/>
  <c r="AD50"/>
  <c r="AC50"/>
  <c r="AA50"/>
  <c r="X50"/>
  <c r="N50"/>
  <c r="M50"/>
  <c r="K50"/>
  <c r="J50"/>
  <c r="I50"/>
  <c r="H50"/>
  <c r="G50"/>
  <c r="F50"/>
  <c r="AP43"/>
  <c r="AL43"/>
  <c r="AK43"/>
  <c r="AG43"/>
  <c r="AC43"/>
  <c r="AM43" s="1"/>
  <c r="P43"/>
  <c r="K43"/>
  <c r="P44" s="1"/>
  <c r="U44" s="1"/>
  <c r="AP44" s="1"/>
  <c r="AP40"/>
  <c r="AL40"/>
  <c r="AK40"/>
  <c r="AG40"/>
  <c r="AR40" s="1"/>
  <c r="AC40"/>
  <c r="AM40" s="1"/>
  <c r="P40"/>
  <c r="K40"/>
  <c r="P41" s="1"/>
  <c r="U41" s="1"/>
  <c r="AP41" s="1"/>
  <c r="AP37"/>
  <c r="AL37"/>
  <c r="AK37"/>
  <c r="AG37"/>
  <c r="AC37"/>
  <c r="AM37" s="1"/>
  <c r="P37"/>
  <c r="K37"/>
  <c r="P38" s="1"/>
  <c r="U38" s="1"/>
  <c r="AP38" s="1"/>
  <c r="AP34"/>
  <c r="AL34"/>
  <c r="AK34"/>
  <c r="AG34"/>
  <c r="AC34"/>
  <c r="AM34" s="1"/>
  <c r="P34"/>
  <c r="K34"/>
  <c r="P35" s="1"/>
  <c r="U35" s="1"/>
  <c r="AP35" s="1"/>
  <c r="AP31"/>
  <c r="AL31"/>
  <c r="AK31"/>
  <c r="AG31"/>
  <c r="AC31"/>
  <c r="AM31" s="1"/>
  <c r="P31"/>
  <c r="K31"/>
  <c r="P32" s="1"/>
  <c r="U32" s="1"/>
  <c r="AP32" s="1"/>
  <c r="AP28"/>
  <c r="AL28"/>
  <c r="AK28"/>
  <c r="AG28"/>
  <c r="AC28"/>
  <c r="AM28" s="1"/>
  <c r="P28"/>
  <c r="K28"/>
  <c r="P29" s="1"/>
  <c r="U29" s="1"/>
  <c r="AP29" s="1"/>
  <c r="AP25"/>
  <c r="AL25"/>
  <c r="AK25"/>
  <c r="AG25"/>
  <c r="AC25"/>
  <c r="AQ25" s="1"/>
  <c r="P25"/>
  <c r="K25"/>
  <c r="P26" s="1"/>
  <c r="U26" s="1"/>
  <c r="AP26" s="1"/>
  <c r="AP22"/>
  <c r="AL22"/>
  <c r="AK22"/>
  <c r="AG22"/>
  <c r="AC22"/>
  <c r="AM22" s="1"/>
  <c r="P22"/>
  <c r="K22"/>
  <c r="P23" s="1"/>
  <c r="U23" s="1"/>
  <c r="AP23" s="1"/>
  <c r="AP19"/>
  <c r="AL19"/>
  <c r="AK19"/>
  <c r="AG19"/>
  <c r="AC19"/>
  <c r="AM19" s="1"/>
  <c r="P19"/>
  <c r="K19"/>
  <c r="P20" s="1"/>
  <c r="U20" s="1"/>
  <c r="AP20" s="1"/>
  <c r="AP16"/>
  <c r="AL16"/>
  <c r="AK16"/>
  <c r="AG16"/>
  <c r="AC16"/>
  <c r="AM16" s="1"/>
  <c r="P16"/>
  <c r="K16"/>
  <c r="P17" s="1"/>
  <c r="U17" s="1"/>
  <c r="AP17" s="1"/>
  <c r="AP13"/>
  <c r="AK13"/>
  <c r="AG13"/>
  <c r="AC13"/>
  <c r="AR13" s="1"/>
  <c r="P13"/>
  <c r="K13"/>
  <c r="P14" s="1"/>
  <c r="U14" s="1"/>
  <c r="AP14" s="1"/>
  <c r="AP10"/>
  <c r="AK10"/>
  <c r="AG10"/>
  <c r="AC10"/>
  <c r="AM10" s="1"/>
  <c r="AN10" s="1"/>
  <c r="AL13" s="1"/>
  <c r="P10"/>
  <c r="K10"/>
  <c r="U56" i="15"/>
  <c r="AA56"/>
  <c r="X56"/>
  <c r="AG56"/>
  <c r="AF56"/>
  <c r="AE56"/>
  <c r="AD56"/>
  <c r="AC56"/>
  <c r="P56"/>
  <c r="N56"/>
  <c r="M56"/>
  <c r="K56"/>
  <c r="J56"/>
  <c r="I56"/>
  <c r="H56"/>
  <c r="G56"/>
  <c r="F56"/>
  <c r="AP11" i="19" l="1"/>
  <c r="AM67" i="17"/>
  <c r="AN67" s="1"/>
  <c r="AR67"/>
  <c r="AR34"/>
  <c r="AR46"/>
  <c r="AR64"/>
  <c r="AQ64"/>
  <c r="AM64"/>
  <c r="AQ61"/>
  <c r="AR61"/>
  <c r="AR55"/>
  <c r="AQ55"/>
  <c r="AR49"/>
  <c r="AQ49"/>
  <c r="AN46"/>
  <c r="AL49" s="1"/>
  <c r="AN49" s="1"/>
  <c r="AN55" s="1"/>
  <c r="AL58" s="1"/>
  <c r="AN58" s="1"/>
  <c r="AL61" s="1"/>
  <c r="AN61" s="1"/>
  <c r="AL64" s="1"/>
  <c r="AQ46"/>
  <c r="AR43"/>
  <c r="AR40"/>
  <c r="AQ40"/>
  <c r="AQ43"/>
  <c r="AQ34"/>
  <c r="AR31"/>
  <c r="AQ31"/>
  <c r="AR28"/>
  <c r="AQ28"/>
  <c r="AR22"/>
  <c r="AQ22"/>
  <c r="AR19"/>
  <c r="AR16"/>
  <c r="AQ16"/>
  <c r="AQ19"/>
  <c r="AR10"/>
  <c r="AR13"/>
  <c r="AQ10"/>
  <c r="P11"/>
  <c r="AQ13"/>
  <c r="AM13"/>
  <c r="AN13" s="1"/>
  <c r="AR43" i="16"/>
  <c r="AQ43"/>
  <c r="AN43"/>
  <c r="AN40"/>
  <c r="AQ40"/>
  <c r="AR37"/>
  <c r="AN37"/>
  <c r="AQ37"/>
  <c r="AR34"/>
  <c r="AN34"/>
  <c r="AQ34"/>
  <c r="AR31"/>
  <c r="AN31"/>
  <c r="AQ31"/>
  <c r="AR28"/>
  <c r="AN28"/>
  <c r="AQ28"/>
  <c r="AM25"/>
  <c r="AN25" s="1"/>
  <c r="AR25"/>
  <c r="AR22"/>
  <c r="AQ22"/>
  <c r="AN22"/>
  <c r="AR19"/>
  <c r="AN19"/>
  <c r="AQ19"/>
  <c r="AR16"/>
  <c r="AN16"/>
  <c r="AQ16"/>
  <c r="AR10"/>
  <c r="AQ10"/>
  <c r="P11"/>
  <c r="AQ13"/>
  <c r="AM13"/>
  <c r="AN13" s="1"/>
  <c r="AL49" i="15"/>
  <c r="AL46"/>
  <c r="AL43"/>
  <c r="AL40"/>
  <c r="AL37"/>
  <c r="AL28"/>
  <c r="AL25"/>
  <c r="AL22"/>
  <c r="AL19"/>
  <c r="AL13"/>
  <c r="AN64" i="17" l="1"/>
  <c r="U11"/>
  <c r="AP11" s="1"/>
  <c r="U11" i="16"/>
  <c r="AP49" i="15"/>
  <c r="AK49"/>
  <c r="AG49"/>
  <c r="AC49"/>
  <c r="AM49" s="1"/>
  <c r="P49"/>
  <c r="K49"/>
  <c r="P50" s="1"/>
  <c r="U50" s="1"/>
  <c r="AP50" s="1"/>
  <c r="AP46"/>
  <c r="AK46"/>
  <c r="AG46"/>
  <c r="AC46"/>
  <c r="AM46" s="1"/>
  <c r="P46"/>
  <c r="K46"/>
  <c r="P47" s="1"/>
  <c r="U47" s="1"/>
  <c r="AP47" s="1"/>
  <c r="AP43"/>
  <c r="AK43"/>
  <c r="AG43"/>
  <c r="AC43"/>
  <c r="AM43" s="1"/>
  <c r="P43"/>
  <c r="K43"/>
  <c r="P44" s="1"/>
  <c r="U44" s="1"/>
  <c r="AP44" s="1"/>
  <c r="AP40"/>
  <c r="AK40"/>
  <c r="AG40"/>
  <c r="AC40"/>
  <c r="AM40" s="1"/>
  <c r="P40"/>
  <c r="K40"/>
  <c r="P41" s="1"/>
  <c r="U41" s="1"/>
  <c r="AP41" s="1"/>
  <c r="AP37"/>
  <c r="AK37"/>
  <c r="AG37"/>
  <c r="AC37"/>
  <c r="AM37" s="1"/>
  <c r="P37"/>
  <c r="K37"/>
  <c r="P38" s="1"/>
  <c r="U38" s="1"/>
  <c r="AP38" s="1"/>
  <c r="AP34"/>
  <c r="AK34"/>
  <c r="AG34"/>
  <c r="AC34"/>
  <c r="AM34" s="1"/>
  <c r="P34"/>
  <c r="K34"/>
  <c r="P35" s="1"/>
  <c r="U35" s="1"/>
  <c r="AP35" s="1"/>
  <c r="AP28"/>
  <c r="AK28"/>
  <c r="AG28"/>
  <c r="AC28"/>
  <c r="AM28" s="1"/>
  <c r="P28"/>
  <c r="K28"/>
  <c r="P29" s="1"/>
  <c r="U29" s="1"/>
  <c r="AP29" s="1"/>
  <c r="AP25"/>
  <c r="AK25"/>
  <c r="AG25"/>
  <c r="AC25"/>
  <c r="AM25" s="1"/>
  <c r="P25"/>
  <c r="K25"/>
  <c r="P26" s="1"/>
  <c r="U26" s="1"/>
  <c r="AP26" s="1"/>
  <c r="AP22"/>
  <c r="AK22"/>
  <c r="AG22"/>
  <c r="AC22"/>
  <c r="AM22" s="1"/>
  <c r="P22"/>
  <c r="K22"/>
  <c r="P23" s="1"/>
  <c r="U23" s="1"/>
  <c r="AP23" s="1"/>
  <c r="AP19"/>
  <c r="AK19"/>
  <c r="AG19"/>
  <c r="AC19"/>
  <c r="AM19" s="1"/>
  <c r="P19"/>
  <c r="K19"/>
  <c r="P20" s="1"/>
  <c r="U20" s="1"/>
  <c r="AP20" s="1"/>
  <c r="AP16"/>
  <c r="AK16"/>
  <c r="AG16"/>
  <c r="AC16"/>
  <c r="AQ16" s="1"/>
  <c r="P16"/>
  <c r="K16"/>
  <c r="P17" s="1"/>
  <c r="U17" s="1"/>
  <c r="AP17" s="1"/>
  <c r="AP13"/>
  <c r="AK13"/>
  <c r="AG13"/>
  <c r="AC13"/>
  <c r="AQ13" s="1"/>
  <c r="P13"/>
  <c r="K13"/>
  <c r="P14" s="1"/>
  <c r="U14" s="1"/>
  <c r="AP14" s="1"/>
  <c r="AP10"/>
  <c r="AK10"/>
  <c r="AG10"/>
  <c r="AC10"/>
  <c r="AM10" s="1"/>
  <c r="P10"/>
  <c r="K10"/>
  <c r="U45" i="14"/>
  <c r="P45"/>
  <c r="N45"/>
  <c r="M45"/>
  <c r="K45"/>
  <c r="J45"/>
  <c r="I45"/>
  <c r="H45"/>
  <c r="G45"/>
  <c r="F45"/>
  <c r="AN45"/>
  <c r="AM45"/>
  <c r="AL45"/>
  <c r="AH45"/>
  <c r="AG45"/>
  <c r="AF45"/>
  <c r="AE45"/>
  <c r="AD45"/>
  <c r="AC45"/>
  <c r="AA45"/>
  <c r="X45"/>
  <c r="AP11" i="16" l="1"/>
  <c r="AR49" i="15"/>
  <c r="AR46"/>
  <c r="AQ46"/>
  <c r="AQ49"/>
  <c r="AR43"/>
  <c r="AQ43"/>
  <c r="AR40"/>
  <c r="AQ40"/>
  <c r="AR37"/>
  <c r="AR34"/>
  <c r="AQ34"/>
  <c r="AQ37"/>
  <c r="AR28"/>
  <c r="AQ28"/>
  <c r="AR25"/>
  <c r="AQ25"/>
  <c r="AR22"/>
  <c r="AQ22"/>
  <c r="AR19"/>
  <c r="AQ19"/>
  <c r="AR13"/>
  <c r="AM13"/>
  <c r="AN13" s="1"/>
  <c r="AR10"/>
  <c r="AR16"/>
  <c r="AN10"/>
  <c r="AQ10"/>
  <c r="P11"/>
  <c r="AM16"/>
  <c r="AP37" i="14"/>
  <c r="AL37"/>
  <c r="AK37"/>
  <c r="AG37"/>
  <c r="AC37"/>
  <c r="AM37" s="1"/>
  <c r="P37"/>
  <c r="K37"/>
  <c r="P38" s="1"/>
  <c r="U38" s="1"/>
  <c r="AP38" s="1"/>
  <c r="AP34"/>
  <c r="AL34"/>
  <c r="AK34"/>
  <c r="AG34"/>
  <c r="AC34"/>
  <c r="AM34" s="1"/>
  <c r="P34"/>
  <c r="K34"/>
  <c r="P35" s="1"/>
  <c r="U35" s="1"/>
  <c r="AP35" s="1"/>
  <c r="AP31"/>
  <c r="AL31"/>
  <c r="AK31"/>
  <c r="AG31"/>
  <c r="AC31"/>
  <c r="AM31" s="1"/>
  <c r="P31"/>
  <c r="K31"/>
  <c r="P32" s="1"/>
  <c r="U32" s="1"/>
  <c r="AP32" s="1"/>
  <c r="AP28"/>
  <c r="AK28"/>
  <c r="AG28"/>
  <c r="AC28"/>
  <c r="AM28" s="1"/>
  <c r="P28"/>
  <c r="K28"/>
  <c r="P29" s="1"/>
  <c r="U29" s="1"/>
  <c r="AP29" s="1"/>
  <c r="AP25"/>
  <c r="AK25"/>
  <c r="AG25"/>
  <c r="AC25"/>
  <c r="AM25" s="1"/>
  <c r="P25"/>
  <c r="K25"/>
  <c r="P26" s="1"/>
  <c r="U26" s="1"/>
  <c r="AP26" s="1"/>
  <c r="AL16" i="15" l="1"/>
  <c r="AN19"/>
  <c r="AN25" s="1"/>
  <c r="AN34" s="1"/>
  <c r="AN40" s="1"/>
  <c r="AN46" s="1"/>
  <c r="U11"/>
  <c r="AR37" i="14"/>
  <c r="AN37"/>
  <c r="AQ37"/>
  <c r="AR34"/>
  <c r="AR31"/>
  <c r="AN31"/>
  <c r="AN34"/>
  <c r="AQ31"/>
  <c r="AQ34"/>
  <c r="AR28"/>
  <c r="AR25"/>
  <c r="AQ25"/>
  <c r="AQ28"/>
  <c r="AN16" i="15" l="1"/>
  <c r="AN22" s="1"/>
  <c r="AN28" s="1"/>
  <c r="AN37" s="1"/>
  <c r="AN43" s="1"/>
  <c r="AN49" s="1"/>
  <c r="AP11"/>
  <c r="AP22" i="14"/>
  <c r="AK22"/>
  <c r="AG22"/>
  <c r="AC22"/>
  <c r="AM22" s="1"/>
  <c r="P22"/>
  <c r="K22"/>
  <c r="P23" s="1"/>
  <c r="U23" s="1"/>
  <c r="AP23" s="1"/>
  <c r="AP16"/>
  <c r="AK16"/>
  <c r="AG16"/>
  <c r="AR16" s="1"/>
  <c r="AC16"/>
  <c r="AM16" s="1"/>
  <c r="P16"/>
  <c r="K16"/>
  <c r="P17" s="1"/>
  <c r="U17" s="1"/>
  <c r="AP17" s="1"/>
  <c r="AP19"/>
  <c r="AK19"/>
  <c r="AG19"/>
  <c r="AC19"/>
  <c r="AM19" s="1"/>
  <c r="P19"/>
  <c r="K19"/>
  <c r="P20" s="1"/>
  <c r="U20" s="1"/>
  <c r="AP20" s="1"/>
  <c r="AP13"/>
  <c r="AK13"/>
  <c r="AG13"/>
  <c r="AC13"/>
  <c r="AM13" s="1"/>
  <c r="AN13" s="1"/>
  <c r="AL19" s="1"/>
  <c r="P13"/>
  <c r="K13"/>
  <c r="P14" s="1"/>
  <c r="U14" s="1"/>
  <c r="AP14" s="1"/>
  <c r="AP10"/>
  <c r="AK10"/>
  <c r="AG10"/>
  <c r="AC10"/>
  <c r="P10"/>
  <c r="K10"/>
  <c r="P11" s="1"/>
  <c r="U11" s="1"/>
  <c r="AP11" s="1"/>
  <c r="AF44" i="13"/>
  <c r="AE44"/>
  <c r="AD44"/>
  <c r="AC44"/>
  <c r="AA44"/>
  <c r="Z44"/>
  <c r="Y44"/>
  <c r="X44"/>
  <c r="W44"/>
  <c r="U44"/>
  <c r="T44"/>
  <c r="P44"/>
  <c r="N44"/>
  <c r="M44"/>
  <c r="G44"/>
  <c r="H44"/>
  <c r="I44"/>
  <c r="J44"/>
  <c r="F44"/>
  <c r="AL37"/>
  <c r="AP37"/>
  <c r="AK37"/>
  <c r="AG37"/>
  <c r="AC37"/>
  <c r="AM37" s="1"/>
  <c r="AN37" s="1"/>
  <c r="P37"/>
  <c r="K37"/>
  <c r="P38" s="1"/>
  <c r="U38" s="1"/>
  <c r="AP38" s="1"/>
  <c r="AP34"/>
  <c r="AK34"/>
  <c r="AG34"/>
  <c r="AC34"/>
  <c r="AM34" s="1"/>
  <c r="AN34" s="1"/>
  <c r="P34"/>
  <c r="K34"/>
  <c r="P35" s="1"/>
  <c r="U35" s="1"/>
  <c r="AP35" s="1"/>
  <c r="AP28"/>
  <c r="AK28"/>
  <c r="AG28"/>
  <c r="AC28"/>
  <c r="AM28" s="1"/>
  <c r="AN28" s="1"/>
  <c r="P28"/>
  <c r="K28"/>
  <c r="P29" s="1"/>
  <c r="U29" s="1"/>
  <c r="AP29" s="1"/>
  <c r="AP25"/>
  <c r="AK25"/>
  <c r="AG25"/>
  <c r="AC25"/>
  <c r="AM25" s="1"/>
  <c r="AN25" s="1"/>
  <c r="P25"/>
  <c r="K25"/>
  <c r="P26" s="1"/>
  <c r="U26" s="1"/>
  <c r="AP26" s="1"/>
  <c r="AP22"/>
  <c r="AK22"/>
  <c r="AG22"/>
  <c r="AC22"/>
  <c r="AM22" s="1"/>
  <c r="AN22" s="1"/>
  <c r="P22"/>
  <c r="K22"/>
  <c r="P23" s="1"/>
  <c r="U23" s="1"/>
  <c r="AP23" s="1"/>
  <c r="AP19"/>
  <c r="AK19"/>
  <c r="AG19"/>
  <c r="AC19"/>
  <c r="AM19" s="1"/>
  <c r="AN19" s="1"/>
  <c r="P19"/>
  <c r="K19"/>
  <c r="P20" s="1"/>
  <c r="AP16"/>
  <c r="AK16"/>
  <c r="AG16"/>
  <c r="AC16"/>
  <c r="AQ16" s="1"/>
  <c r="P16"/>
  <c r="K16"/>
  <c r="P17" s="1"/>
  <c r="U17" s="1"/>
  <c r="AP17" s="1"/>
  <c r="AP13"/>
  <c r="AK13"/>
  <c r="AG13"/>
  <c r="AC13"/>
  <c r="AQ13" s="1"/>
  <c r="P13"/>
  <c r="K13"/>
  <c r="P14" s="1"/>
  <c r="U14" s="1"/>
  <c r="AP14" s="1"/>
  <c r="AP10"/>
  <c r="AK10"/>
  <c r="AG10"/>
  <c r="AC10"/>
  <c r="AQ10" s="1"/>
  <c r="P10"/>
  <c r="K10"/>
  <c r="P11" s="1"/>
  <c r="U11" s="1"/>
  <c r="AP11" s="1"/>
  <c r="AP75" i="12"/>
  <c r="AK75"/>
  <c r="AG75"/>
  <c r="AC75"/>
  <c r="AM75" s="1"/>
  <c r="AN75" s="1"/>
  <c r="P75"/>
  <c r="K75"/>
  <c r="P76" s="1"/>
  <c r="U76" s="1"/>
  <c r="AP76" s="1"/>
  <c r="AP72"/>
  <c r="AK72"/>
  <c r="AG72"/>
  <c r="AC72"/>
  <c r="AM72" s="1"/>
  <c r="AN72" s="1"/>
  <c r="P72"/>
  <c r="K72"/>
  <c r="P73" s="1"/>
  <c r="U73" s="1"/>
  <c r="AP73" s="1"/>
  <c r="AP69"/>
  <c r="AK69"/>
  <c r="AG69"/>
  <c r="AC69"/>
  <c r="AM69" s="1"/>
  <c r="AN69" s="1"/>
  <c r="P69"/>
  <c r="K69"/>
  <c r="P70" s="1"/>
  <c r="U70" s="1"/>
  <c r="AP70" s="1"/>
  <c r="AP66"/>
  <c r="AK66"/>
  <c r="AG66"/>
  <c r="AC66"/>
  <c r="AM66" s="1"/>
  <c r="AN66" s="1"/>
  <c r="P66"/>
  <c r="K66"/>
  <c r="P67" s="1"/>
  <c r="U67" s="1"/>
  <c r="AP67" s="1"/>
  <c r="U64"/>
  <c r="T64"/>
  <c r="AF64"/>
  <c r="AE64"/>
  <c r="AD64"/>
  <c r="AC64"/>
  <c r="X64"/>
  <c r="P64"/>
  <c r="N64"/>
  <c r="M64"/>
  <c r="K64"/>
  <c r="J64"/>
  <c r="I64"/>
  <c r="H64"/>
  <c r="G64"/>
  <c r="F64"/>
  <c r="AP53"/>
  <c r="AK53"/>
  <c r="AG53"/>
  <c r="AC53"/>
  <c r="AM53" s="1"/>
  <c r="AN53" s="1"/>
  <c r="P53"/>
  <c r="K53"/>
  <c r="P54" s="1"/>
  <c r="U54" s="1"/>
  <c r="AP54" s="1"/>
  <c r="AP50"/>
  <c r="AK50"/>
  <c r="AG50"/>
  <c r="AC50"/>
  <c r="AQ50" s="1"/>
  <c r="P50"/>
  <c r="K50"/>
  <c r="P51" s="1"/>
  <c r="U51" s="1"/>
  <c r="AP51" s="1"/>
  <c r="AP47"/>
  <c r="AK47"/>
  <c r="AG47"/>
  <c r="AC47"/>
  <c r="AM47" s="1"/>
  <c r="AN47" s="1"/>
  <c r="P47"/>
  <c r="K47"/>
  <c r="P48" s="1"/>
  <c r="U48" s="1"/>
  <c r="AP48" s="1"/>
  <c r="K56"/>
  <c r="P57" s="1"/>
  <c r="U57" s="1"/>
  <c r="AP57" s="1"/>
  <c r="AP44"/>
  <c r="AM44"/>
  <c r="AN44" s="1"/>
  <c r="AK44"/>
  <c r="AG44"/>
  <c r="AR44" s="1"/>
  <c r="AC44"/>
  <c r="AQ44" s="1"/>
  <c r="P44"/>
  <c r="K44"/>
  <c r="P45" s="1"/>
  <c r="U45" s="1"/>
  <c r="AP45" s="1"/>
  <c r="AP56"/>
  <c r="AK56"/>
  <c r="AG56"/>
  <c r="AC56"/>
  <c r="AM56" s="1"/>
  <c r="AN56" s="1"/>
  <c r="P56"/>
  <c r="AP41"/>
  <c r="AK41"/>
  <c r="AG41"/>
  <c r="AC41"/>
  <c r="AM41" s="1"/>
  <c r="AN41" s="1"/>
  <c r="P41"/>
  <c r="K41"/>
  <c r="P42" s="1"/>
  <c r="U42" s="1"/>
  <c r="AP42" s="1"/>
  <c r="AK38"/>
  <c r="AG38"/>
  <c r="AC38"/>
  <c r="AM38" s="1"/>
  <c r="AN38" s="1"/>
  <c r="P38"/>
  <c r="AP38" s="1"/>
  <c r="K38"/>
  <c r="P39" s="1"/>
  <c r="U39" s="1"/>
  <c r="AP39" s="1"/>
  <c r="AK35"/>
  <c r="AG35"/>
  <c r="AC35"/>
  <c r="AM35" s="1"/>
  <c r="AN35" s="1"/>
  <c r="P35"/>
  <c r="U35" s="1"/>
  <c r="AP35" s="1"/>
  <c r="K35"/>
  <c r="P36" s="1"/>
  <c r="U36" s="1"/>
  <c r="AP36" s="1"/>
  <c r="P33"/>
  <c r="U33" s="1"/>
  <c r="AP33" s="1"/>
  <c r="AP30"/>
  <c r="U30"/>
  <c r="AG32"/>
  <c r="AG29"/>
  <c r="AG26"/>
  <c r="AG23"/>
  <c r="AG20"/>
  <c r="AG17"/>
  <c r="P30"/>
  <c r="P29"/>
  <c r="P32"/>
  <c r="U32" s="1"/>
  <c r="AP32" s="1"/>
  <c r="P26"/>
  <c r="P23"/>
  <c r="U23" s="1"/>
  <c r="AP23" s="1"/>
  <c r="P20"/>
  <c r="P17"/>
  <c r="AK32"/>
  <c r="AC32"/>
  <c r="AQ32" s="1"/>
  <c r="K32"/>
  <c r="AK29"/>
  <c r="AC29"/>
  <c r="AQ29" s="1"/>
  <c r="U29"/>
  <c r="AP29" s="1"/>
  <c r="K29"/>
  <c r="AK26"/>
  <c r="AC26"/>
  <c r="AQ26" s="1"/>
  <c r="U26"/>
  <c r="AP26" s="1"/>
  <c r="K26"/>
  <c r="AK23"/>
  <c r="AC23"/>
  <c r="AQ23" s="1"/>
  <c r="K23"/>
  <c r="U20"/>
  <c r="AP20" s="1"/>
  <c r="AK20"/>
  <c r="AC20"/>
  <c r="AQ20" s="1"/>
  <c r="K20"/>
  <c r="AM17"/>
  <c r="AN17" s="1"/>
  <c r="AK17"/>
  <c r="AR17"/>
  <c r="AC17"/>
  <c r="AQ17" s="1"/>
  <c r="U17"/>
  <c r="AP17" s="1"/>
  <c r="K17"/>
  <c r="AK14"/>
  <c r="AG14"/>
  <c r="AC14"/>
  <c r="AQ14" s="1"/>
  <c r="P14"/>
  <c r="U14" s="1"/>
  <c r="AP14" s="1"/>
  <c r="K14"/>
  <c r="AK11"/>
  <c r="AG11"/>
  <c r="AC11"/>
  <c r="AQ11" s="1"/>
  <c r="P11"/>
  <c r="U11" s="1"/>
  <c r="AP11" s="1"/>
  <c r="K11"/>
  <c r="AK17" i="11"/>
  <c r="AG17"/>
  <c r="AR17" s="1"/>
  <c r="AC17"/>
  <c r="AQ17" s="1"/>
  <c r="U17"/>
  <c r="AP17" s="1"/>
  <c r="P17"/>
  <c r="K17"/>
  <c r="AN19" i="14" l="1"/>
  <c r="AL25" s="1"/>
  <c r="AN25" s="1"/>
  <c r="AR22"/>
  <c r="AQ22"/>
  <c r="AQ16"/>
  <c r="AR19"/>
  <c r="AQ19"/>
  <c r="AR13"/>
  <c r="AQ13"/>
  <c r="AR10"/>
  <c r="AM10"/>
  <c r="AN10" s="1"/>
  <c r="AL16" s="1"/>
  <c r="AN16" s="1"/>
  <c r="AL22" s="1"/>
  <c r="AN22" s="1"/>
  <c r="AL28" s="1"/>
  <c r="AN28" s="1"/>
  <c r="AQ10"/>
  <c r="AR37" i="13"/>
  <c r="AQ37"/>
  <c r="AR34"/>
  <c r="AQ34"/>
  <c r="AR10"/>
  <c r="AR13"/>
  <c r="AM13"/>
  <c r="AN13" s="1"/>
  <c r="U20"/>
  <c r="AP20" s="1"/>
  <c r="AR28"/>
  <c r="AQ28"/>
  <c r="AR25"/>
  <c r="AQ25"/>
  <c r="AR22"/>
  <c r="AQ22"/>
  <c r="AR16"/>
  <c r="AR19"/>
  <c r="AM10"/>
  <c r="AN10" s="1"/>
  <c r="AM16"/>
  <c r="AN16" s="1"/>
  <c r="AQ19"/>
  <c r="AR75" i="12"/>
  <c r="AR72"/>
  <c r="AQ75"/>
  <c r="AQ72"/>
  <c r="AR69"/>
  <c r="AQ69"/>
  <c r="AR66"/>
  <c r="AQ66"/>
  <c r="AR53"/>
  <c r="AR47"/>
  <c r="AR50"/>
  <c r="AQ47"/>
  <c r="AM50"/>
  <c r="AN50" s="1"/>
  <c r="AQ53"/>
  <c r="AR56"/>
  <c r="AQ56"/>
  <c r="AR41"/>
  <c r="AQ41"/>
  <c r="AR38"/>
  <c r="AQ38"/>
  <c r="AR35"/>
  <c r="AQ35"/>
  <c r="AM29"/>
  <c r="AN29" s="1"/>
  <c r="AR29"/>
  <c r="AM32"/>
  <c r="AN32" s="1"/>
  <c r="AR32"/>
  <c r="AM26"/>
  <c r="AN26" s="1"/>
  <c r="AR26"/>
  <c r="AM23"/>
  <c r="AN23" s="1"/>
  <c r="AR23"/>
  <c r="AM20"/>
  <c r="AN20" s="1"/>
  <c r="AR20"/>
  <c r="AR14"/>
  <c r="AM14"/>
  <c r="AN14" s="1"/>
  <c r="AR11"/>
  <c r="AM11"/>
  <c r="AN11" s="1"/>
  <c r="AM17" i="11"/>
  <c r="AN17" s="1"/>
  <c r="U25" i="10"/>
  <c r="U19"/>
  <c r="AK14" i="11"/>
  <c r="AG14"/>
  <c r="AC14"/>
  <c r="AQ14" s="1"/>
  <c r="P14"/>
  <c r="U14" s="1"/>
  <c r="AP14" s="1"/>
  <c r="K14"/>
  <c r="AK11"/>
  <c r="AG11"/>
  <c r="AR11" s="1"/>
  <c r="AC11"/>
  <c r="AM11" s="1"/>
  <c r="AN11" s="1"/>
  <c r="P11"/>
  <c r="U11" s="1"/>
  <c r="AP11" s="1"/>
  <c r="K11"/>
  <c r="AG28" i="10"/>
  <c r="AK46"/>
  <c r="AG46"/>
  <c r="AC46"/>
  <c r="AQ46" s="1"/>
  <c r="P46"/>
  <c r="U46" s="1"/>
  <c r="AP46" s="1"/>
  <c r="K46"/>
  <c r="AK43"/>
  <c r="AG43"/>
  <c r="AC43"/>
  <c r="AQ43" s="1"/>
  <c r="P43"/>
  <c r="U43" s="1"/>
  <c r="AP43" s="1"/>
  <c r="K43"/>
  <c r="AK40"/>
  <c r="AG40"/>
  <c r="AC40"/>
  <c r="AQ40" s="1"/>
  <c r="P40"/>
  <c r="U40" s="1"/>
  <c r="AP40" s="1"/>
  <c r="K40"/>
  <c r="AK34"/>
  <c r="AG34"/>
  <c r="AC34"/>
  <c r="AQ34" s="1"/>
  <c r="P34"/>
  <c r="U34" s="1"/>
  <c r="AP34" s="1"/>
  <c r="K34"/>
  <c r="AK31"/>
  <c r="AC31"/>
  <c r="AM31" s="1"/>
  <c r="P31"/>
  <c r="U31" s="1"/>
  <c r="AP31" s="1"/>
  <c r="K31"/>
  <c r="AK28"/>
  <c r="AC28"/>
  <c r="AQ28" s="1"/>
  <c r="P28"/>
  <c r="U28" s="1"/>
  <c r="AP28" s="1"/>
  <c r="K28"/>
  <c r="AK25"/>
  <c r="AG25"/>
  <c r="AC25"/>
  <c r="AQ25" s="1"/>
  <c r="P25"/>
  <c r="AP25" s="1"/>
  <c r="K25"/>
  <c r="AK22"/>
  <c r="AG22"/>
  <c r="AC22"/>
  <c r="AQ22" s="1"/>
  <c r="P22"/>
  <c r="U22" s="1"/>
  <c r="AP22" s="1"/>
  <c r="K22"/>
  <c r="AK19"/>
  <c r="AG19"/>
  <c r="AC19"/>
  <c r="AQ19" s="1"/>
  <c r="P19"/>
  <c r="K19"/>
  <c r="AK16"/>
  <c r="AG16"/>
  <c r="AC16"/>
  <c r="AQ16" s="1"/>
  <c r="P16"/>
  <c r="U16" s="1"/>
  <c r="AP16" s="1"/>
  <c r="K16"/>
  <c r="K10"/>
  <c r="P10"/>
  <c r="U10" s="1"/>
  <c r="AP10" s="1"/>
  <c r="AC10"/>
  <c r="AM10" s="1"/>
  <c r="AN10" s="1"/>
  <c r="AL13" s="1"/>
  <c r="AG10"/>
  <c r="AK10"/>
  <c r="K13"/>
  <c r="P13"/>
  <c r="U13" s="1"/>
  <c r="AP13" s="1"/>
  <c r="AC13"/>
  <c r="AG13"/>
  <c r="AK13"/>
  <c r="X15"/>
  <c r="AQ13"/>
  <c r="X29" i="9"/>
  <c r="AL25"/>
  <c r="AK25"/>
  <c r="AG25"/>
  <c r="AC25"/>
  <c r="AQ25" s="1"/>
  <c r="P25"/>
  <c r="U25" s="1"/>
  <c r="AP25" s="1"/>
  <c r="K25"/>
  <c r="AL22"/>
  <c r="AK22"/>
  <c r="AG22"/>
  <c r="AC22"/>
  <c r="AQ22" s="1"/>
  <c r="U22"/>
  <c r="AP22" s="1"/>
  <c r="P22"/>
  <c r="K22"/>
  <c r="AL19"/>
  <c r="AK19"/>
  <c r="AG19"/>
  <c r="AC19"/>
  <c r="AQ19" s="1"/>
  <c r="P19"/>
  <c r="U19" s="1"/>
  <c r="AP19" s="1"/>
  <c r="K19"/>
  <c r="AK16"/>
  <c r="AG16"/>
  <c r="AC16"/>
  <c r="AQ16" s="1"/>
  <c r="P16"/>
  <c r="U16" s="1"/>
  <c r="AP16" s="1"/>
  <c r="K16"/>
  <c r="AK13"/>
  <c r="AG13"/>
  <c r="AC13"/>
  <c r="AQ13" s="1"/>
  <c r="P13"/>
  <c r="U13" s="1"/>
  <c r="AP13" s="1"/>
  <c r="K13"/>
  <c r="AR14" i="11" l="1"/>
  <c r="AM14"/>
  <c r="AN14" s="1"/>
  <c r="AQ11"/>
  <c r="AR46" i="10"/>
  <c r="AM46"/>
  <c r="AR43"/>
  <c r="AM43"/>
  <c r="AR40"/>
  <c r="AM40"/>
  <c r="AN40" s="1"/>
  <c r="AL43" s="1"/>
  <c r="AR34"/>
  <c r="AM34"/>
  <c r="AR31"/>
  <c r="AQ31"/>
  <c r="AR28"/>
  <c r="AM28"/>
  <c r="AR19"/>
  <c r="AR22"/>
  <c r="AR25"/>
  <c r="AM25"/>
  <c r="AM22"/>
  <c r="AP19"/>
  <c r="AM19"/>
  <c r="AR16"/>
  <c r="AM16"/>
  <c r="AR13"/>
  <c r="AM13"/>
  <c r="AN13" s="1"/>
  <c r="AL16" s="1"/>
  <c r="AR10"/>
  <c r="AQ10"/>
  <c r="AR25" i="9"/>
  <c r="AM25"/>
  <c r="AN25" s="1"/>
  <c r="AR22"/>
  <c r="AM22"/>
  <c r="AN22" s="1"/>
  <c r="AR19"/>
  <c r="AM19"/>
  <c r="AN19" s="1"/>
  <c r="AR16"/>
  <c r="AM16"/>
  <c r="AR13"/>
  <c r="AM13"/>
  <c r="AN43" i="10" l="1"/>
  <c r="AL46" s="1"/>
  <c r="AN46" s="1"/>
  <c r="AN16"/>
  <c r="AL19" s="1"/>
  <c r="AN19" s="1"/>
  <c r="AL22" s="1"/>
  <c r="AN22" s="1"/>
  <c r="AL25" s="1"/>
  <c r="AN25" s="1"/>
  <c r="AL28" s="1"/>
  <c r="AN28" s="1"/>
  <c r="AL31" s="1"/>
  <c r="AN31" s="1"/>
  <c r="AL34" s="1"/>
  <c r="AN34" s="1"/>
  <c r="AK10" i="9" l="1"/>
  <c r="AG10"/>
  <c r="AC10"/>
  <c r="P10"/>
  <c r="U10" s="1"/>
  <c r="AP10" s="1"/>
  <c r="K10"/>
  <c r="K5" i="8"/>
  <c r="E24"/>
  <c r="H24" s="1"/>
  <c r="G26" s="1"/>
  <c r="H21"/>
  <c r="AR10" i="9" l="1"/>
  <c r="AM10"/>
  <c r="AN10" s="1"/>
  <c r="AL13" s="1"/>
  <c r="AN13" s="1"/>
  <c r="AL16" s="1"/>
  <c r="AN16" s="1"/>
  <c r="AQ10"/>
  <c r="M5" i="8" l="1"/>
  <c r="O5"/>
  <c r="H5"/>
  <c r="H6"/>
  <c r="H16"/>
  <c r="H18"/>
  <c r="H19"/>
  <c r="H20"/>
  <c r="H17"/>
  <c r="H8"/>
  <c r="H9"/>
  <c r="H12"/>
  <c r="H13"/>
  <c r="H14"/>
  <c r="H15"/>
  <c r="H7"/>
  <c r="H22" l="1"/>
</calcChain>
</file>

<file path=xl/comments1.xml><?xml version="1.0" encoding="utf-8"?>
<comments xmlns="http://schemas.openxmlformats.org/spreadsheetml/2006/main">
  <authors>
    <author>Autor</author>
  </authors>
  <commentList>
    <comment ref="AJ10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0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13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3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16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6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19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9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22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22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25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25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</commentList>
</comments>
</file>

<file path=xl/comments10.xml><?xml version="1.0" encoding="utf-8"?>
<comments xmlns="http://schemas.openxmlformats.org/spreadsheetml/2006/main">
  <authors>
    <author>Autor</author>
  </authors>
  <commentList>
    <comment ref="AJ10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0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13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3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16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6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19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9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22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22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25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25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28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28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31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31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</commentList>
</comments>
</file>

<file path=xl/comments11.xml><?xml version="1.0" encoding="utf-8"?>
<comments xmlns="http://schemas.openxmlformats.org/spreadsheetml/2006/main">
  <authors>
    <author>Autor</author>
  </authors>
  <commentList>
    <comment ref="AJ10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0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13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3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16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6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19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9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</commentList>
</comments>
</file>

<file path=xl/comments12.xml><?xml version="1.0" encoding="utf-8"?>
<comments xmlns="http://schemas.openxmlformats.org/spreadsheetml/2006/main">
  <authors>
    <author>Autor</author>
  </authors>
  <commentList>
    <comment ref="AJ10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0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13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3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16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6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19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9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22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22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25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25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28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28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31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31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34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34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37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37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40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40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</commentList>
</comments>
</file>

<file path=xl/comments13.xml><?xml version="1.0" encoding="utf-8"?>
<comments xmlns="http://schemas.openxmlformats.org/spreadsheetml/2006/main">
  <authors>
    <author>Autor</author>
  </authors>
  <commentList>
    <comment ref="AJ10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0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13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3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16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6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</commentList>
</comments>
</file>

<file path=xl/comments14.xml><?xml version="1.0" encoding="utf-8"?>
<comments xmlns="http://schemas.openxmlformats.org/spreadsheetml/2006/main">
  <authors>
    <author>Autor</author>
  </authors>
  <commentList>
    <comment ref="AJ10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0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13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3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16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6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19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9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22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22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28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28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31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31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</commentList>
</comments>
</file>

<file path=xl/comments15.xml><?xml version="1.0" encoding="utf-8"?>
<comments xmlns="http://schemas.openxmlformats.org/spreadsheetml/2006/main">
  <authors>
    <author>Autor</author>
  </authors>
  <commentList>
    <comment ref="AJ11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1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14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4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</commentList>
</comments>
</file>

<file path=xl/comments16.xml><?xml version="1.0" encoding="utf-8"?>
<comments xmlns="http://schemas.openxmlformats.org/spreadsheetml/2006/main">
  <authors>
    <author>Autor</author>
  </authors>
  <commentList>
    <comment ref="AJ11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1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14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4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17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7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20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20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23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23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26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26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29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29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</commentList>
</comments>
</file>

<file path=xl/comments17.xml><?xml version="1.0" encoding="utf-8"?>
<comments xmlns="http://schemas.openxmlformats.org/spreadsheetml/2006/main">
  <authors>
    <author>Autor</author>
  </authors>
  <commentList>
    <comment ref="AJ11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1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14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4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17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7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20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20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23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23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29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29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32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32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35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35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</commentList>
</comments>
</file>

<file path=xl/comments18.xml><?xml version="1.0" encoding="utf-8"?>
<comments xmlns="http://schemas.openxmlformats.org/spreadsheetml/2006/main">
  <authors>
    <author>Autor</author>
  </authors>
  <commentList>
    <comment ref="AJ11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1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14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4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17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7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20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20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</commentList>
</comments>
</file>

<file path=xl/comments19.xml><?xml version="1.0" encoding="utf-8"?>
<comments xmlns="http://schemas.openxmlformats.org/spreadsheetml/2006/main">
  <authors>
    <author>Autor</author>
  </authors>
  <commentList>
    <comment ref="AJ11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1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14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4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17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7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20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20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AJ10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0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13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3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16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6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19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9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22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22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25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25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28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28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31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31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34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34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40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40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43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43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46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46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</commentList>
</comments>
</file>

<file path=xl/comments20.xml><?xml version="1.0" encoding="utf-8"?>
<comments xmlns="http://schemas.openxmlformats.org/spreadsheetml/2006/main">
  <authors>
    <author>Autor</author>
  </authors>
  <commentList>
    <comment ref="AJ11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1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17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7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20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20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23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23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26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26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</commentList>
</comments>
</file>

<file path=xl/comments21.xml><?xml version="1.0" encoding="utf-8"?>
<comments xmlns="http://schemas.openxmlformats.org/spreadsheetml/2006/main">
  <authors>
    <author>Autor</author>
  </authors>
  <commentList>
    <comment ref="AJ11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1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</commentList>
</comments>
</file>

<file path=xl/comments22.xml><?xml version="1.0" encoding="utf-8"?>
<comments xmlns="http://schemas.openxmlformats.org/spreadsheetml/2006/main">
  <authors>
    <author>Autor</author>
  </authors>
  <commentList>
    <comment ref="AJ11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1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17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7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AJ11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1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14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4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17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7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AJ11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1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14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4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17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7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20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20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23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23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26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26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29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29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32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32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35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35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38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38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41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41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44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44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47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47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50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50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53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53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56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56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66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66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69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69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72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72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75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75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AJ10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0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13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3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16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6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19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9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22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22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25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25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28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28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34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34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37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37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</commentList>
</comments>
</file>

<file path=xl/comments6.xml><?xml version="1.0" encoding="utf-8"?>
<comments xmlns="http://schemas.openxmlformats.org/spreadsheetml/2006/main">
  <authors>
    <author>Autor</author>
  </authors>
  <commentList>
    <comment ref="AJ10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0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13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3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16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6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19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9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22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22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25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25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28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28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31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31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34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34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37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37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</commentList>
</comments>
</file>

<file path=xl/comments7.xml><?xml version="1.0" encoding="utf-8"?>
<comments xmlns="http://schemas.openxmlformats.org/spreadsheetml/2006/main">
  <authors>
    <author>Autor</author>
  </authors>
  <commentList>
    <comment ref="AJ10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0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13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3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16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6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19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9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22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22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25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25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28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28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34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34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37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37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40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40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43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43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46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46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49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49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</commentList>
</comments>
</file>

<file path=xl/comments8.xml><?xml version="1.0" encoding="utf-8"?>
<comments xmlns="http://schemas.openxmlformats.org/spreadsheetml/2006/main">
  <authors>
    <author>Autor</author>
  </authors>
  <commentList>
    <comment ref="AJ10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0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13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3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16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6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19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9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22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22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25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25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28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28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31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31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34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34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37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37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40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40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43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43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</commentList>
</comments>
</file>

<file path=xl/comments9.xml><?xml version="1.0" encoding="utf-8"?>
<comments xmlns="http://schemas.openxmlformats.org/spreadsheetml/2006/main">
  <authors>
    <author>Autor</author>
  </authors>
  <commentList>
    <comment ref="AJ10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0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13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3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16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6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19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19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22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22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25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25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28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28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31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31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34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34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40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40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43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43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46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46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49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49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55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55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58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58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61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61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64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64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67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67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  <comment ref="AJ70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CON PUNTOS DE INYECCION  
</t>
        </r>
      </text>
    </comment>
    <comment ref="AK70" author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LAURA</t>
        </r>
      </text>
    </comment>
  </commentList>
</comments>
</file>

<file path=xl/sharedStrings.xml><?xml version="1.0" encoding="utf-8"?>
<sst xmlns="http://schemas.openxmlformats.org/spreadsheetml/2006/main" count="4906" uniqueCount="203">
  <si>
    <t>T1</t>
  </si>
  <si>
    <t>Turno</t>
  </si>
  <si>
    <t>Disp.</t>
  </si>
  <si>
    <t>Maq.</t>
  </si>
  <si>
    <t>M.P.</t>
  </si>
  <si>
    <t>Oper.</t>
  </si>
  <si>
    <t>Herr</t>
  </si>
  <si>
    <t>Equip.</t>
  </si>
  <si>
    <t>Otro</t>
  </si>
  <si>
    <t xml:space="preserve"> </t>
  </si>
  <si>
    <t>Hrs.</t>
  </si>
  <si>
    <t>Tot.</t>
  </si>
  <si>
    <t>Tiempo Muerto (Hrs.)</t>
  </si>
  <si>
    <t>Hora</t>
  </si>
  <si>
    <t>Prod.</t>
  </si>
  <si>
    <t>Punta</t>
  </si>
  <si>
    <t>Espe</t>
  </si>
  <si>
    <t>rada</t>
  </si>
  <si>
    <t>PNC</t>
  </si>
  <si>
    <t>Pza.</t>
  </si>
  <si>
    <t>%</t>
  </si>
  <si>
    <t>Serp</t>
  </si>
  <si>
    <t>Efic.</t>
  </si>
  <si>
    <t>PC</t>
  </si>
  <si>
    <t>Kg.</t>
  </si>
  <si>
    <t>Col.</t>
  </si>
  <si>
    <t>Plas</t>
  </si>
  <si>
    <t>Pnc</t>
  </si>
  <si>
    <t>scrap</t>
  </si>
  <si>
    <t>Estn.</t>
  </si>
  <si>
    <t>Scrap</t>
  </si>
  <si>
    <t>&lt;3%</t>
  </si>
  <si>
    <t>Fecha</t>
  </si>
  <si>
    <t>T. Justificable</t>
  </si>
  <si>
    <t>Prom</t>
  </si>
  <si>
    <t>Proces.</t>
  </si>
  <si>
    <t>Inic.</t>
  </si>
  <si>
    <t>Fin.</t>
  </si>
  <si>
    <t>Material Proces.</t>
  </si>
  <si>
    <t>Inventario MP (Kg)</t>
  </si>
  <si>
    <t>Tablero de Indicadores</t>
  </si>
  <si>
    <t>Producto</t>
  </si>
  <si>
    <t>No Conforme</t>
  </si>
  <si>
    <t>T. PNC</t>
  </si>
  <si>
    <t>Objetivo Cumplido?</t>
  </si>
  <si>
    <t>No</t>
  </si>
  <si>
    <t>Set.x</t>
  </si>
  <si>
    <t>PNC EN AREA DE PT</t>
  </si>
  <si>
    <t>PNC RC.</t>
  </si>
  <si>
    <t xml:space="preserve">PNC  </t>
  </si>
  <si>
    <t>% EF</t>
  </si>
  <si>
    <t>B20</t>
  </si>
  <si>
    <t>NO</t>
  </si>
  <si>
    <t>Día</t>
  </si>
  <si>
    <t>Meta</t>
  </si>
  <si>
    <t>% eficiencia</t>
  </si>
  <si>
    <t>Piezas OK</t>
  </si>
  <si>
    <t xml:space="preserve">NO </t>
  </si>
  <si>
    <t xml:space="preserve">Conforme </t>
  </si>
  <si>
    <t xml:space="preserve">Producción </t>
  </si>
  <si>
    <t xml:space="preserve">Contenedor # </t>
  </si>
  <si>
    <t>Comida</t>
  </si>
  <si>
    <t>Produc.</t>
  </si>
  <si>
    <t>B18</t>
  </si>
  <si>
    <t>B19</t>
  </si>
  <si>
    <t>B21</t>
  </si>
  <si>
    <t>B22</t>
  </si>
  <si>
    <t>B23</t>
  </si>
  <si>
    <t>B24</t>
  </si>
  <si>
    <t>B25</t>
  </si>
  <si>
    <t>B27</t>
  </si>
  <si>
    <t>B28</t>
  </si>
  <si>
    <t>B29</t>
  </si>
  <si>
    <t xml:space="preserve">FECHA </t>
  </si>
  <si>
    <t xml:space="preserve">CANTIDAD </t>
  </si>
  <si>
    <t xml:space="preserve">MAT PROC </t>
  </si>
  <si>
    <t xml:space="preserve">DIFERENCIA </t>
  </si>
  <si>
    <t>Nº</t>
  </si>
  <si>
    <t xml:space="preserve">CONT </t>
  </si>
  <si>
    <t>JULIO 2012</t>
  </si>
  <si>
    <t xml:space="preserve">Fernando </t>
  </si>
  <si>
    <t>B31</t>
  </si>
  <si>
    <t>B32</t>
  </si>
  <si>
    <t>B33</t>
  </si>
  <si>
    <t>B34</t>
  </si>
  <si>
    <t>SE UTILIZO</t>
  </si>
  <si>
    <t>21-24/JULIO</t>
  </si>
  <si>
    <t>24-25/JULIO</t>
  </si>
  <si>
    <t>25-26/JULIO</t>
  </si>
  <si>
    <t>27-28/JULIO</t>
  </si>
  <si>
    <t>B35</t>
  </si>
  <si>
    <t>B30</t>
  </si>
  <si>
    <t>12-14/JULIO</t>
  </si>
  <si>
    <t>B36</t>
  </si>
  <si>
    <t xml:space="preserve">ENTREGAS </t>
  </si>
  <si>
    <t>B38</t>
  </si>
  <si>
    <t>PNC (pzas)</t>
  </si>
  <si>
    <t>% PNC</t>
  </si>
  <si>
    <t>.</t>
  </si>
  <si>
    <t xml:space="preserve">MATERIAL RECHAZADO </t>
  </si>
  <si>
    <t>B41</t>
  </si>
  <si>
    <t>B37</t>
  </si>
  <si>
    <t>B42</t>
  </si>
  <si>
    <t xml:space="preserve">MEGA </t>
  </si>
  <si>
    <t xml:space="preserve">POLIESTIRENO </t>
  </si>
  <si>
    <t>B39</t>
  </si>
  <si>
    <t>B40</t>
  </si>
  <si>
    <t xml:space="preserve">POLIETILENO VIRGEN </t>
  </si>
  <si>
    <t>B43</t>
  </si>
  <si>
    <t>Maquina IMI Inyectora</t>
  </si>
  <si>
    <t>H-08</t>
  </si>
  <si>
    <t>Raul</t>
  </si>
  <si>
    <t>Stub-end 4"</t>
  </si>
  <si>
    <t xml:space="preserve">Rodrigo </t>
  </si>
  <si>
    <t>T2</t>
  </si>
  <si>
    <t xml:space="preserve">Ernesto </t>
  </si>
  <si>
    <t xml:space="preserve">Raul </t>
  </si>
  <si>
    <t xml:space="preserve">Yoshimar </t>
  </si>
  <si>
    <t>Stub-end 3"</t>
  </si>
  <si>
    <t xml:space="preserve">Carlos </t>
  </si>
  <si>
    <t>T3</t>
  </si>
  <si>
    <t>Yoshimar</t>
  </si>
  <si>
    <t>Fermamdo</t>
  </si>
  <si>
    <t>Stub-end 6"</t>
  </si>
  <si>
    <t>Carlos</t>
  </si>
  <si>
    <t>S</t>
  </si>
  <si>
    <t>TS</t>
  </si>
  <si>
    <t>Stub-end S"</t>
  </si>
  <si>
    <t>Andres</t>
  </si>
  <si>
    <t>Stub-end 3 "</t>
  </si>
  <si>
    <t>C32</t>
  </si>
  <si>
    <t>C33</t>
  </si>
  <si>
    <t>SI</t>
  </si>
  <si>
    <t xml:space="preserve">SI </t>
  </si>
  <si>
    <t xml:space="preserve">Caro </t>
  </si>
  <si>
    <t xml:space="preserve">REGISTRO INDICADORES DE PRODUCCIÓN </t>
  </si>
  <si>
    <t>RC-CA-24                       REV:00                         06/8/2012</t>
  </si>
  <si>
    <t>D27</t>
  </si>
  <si>
    <t xml:space="preserve">Eva </t>
  </si>
  <si>
    <t xml:space="preserve">TOTAL </t>
  </si>
  <si>
    <t xml:space="preserve">EVA </t>
  </si>
  <si>
    <t xml:space="preserve">Andres </t>
  </si>
  <si>
    <t xml:space="preserve">Luis Fernando </t>
  </si>
  <si>
    <t xml:space="preserve">Javier </t>
  </si>
  <si>
    <t>D53</t>
  </si>
  <si>
    <t>M-02</t>
  </si>
  <si>
    <t xml:space="preserve">ABRIL </t>
  </si>
  <si>
    <t xml:space="preserve">Nº DE LOTE </t>
  </si>
  <si>
    <t xml:space="preserve">RECIBIDO </t>
  </si>
  <si>
    <t xml:space="preserve">UTILIZADO </t>
  </si>
  <si>
    <t>D59</t>
  </si>
  <si>
    <t xml:space="preserve">Hugo </t>
  </si>
  <si>
    <t xml:space="preserve">T1 </t>
  </si>
  <si>
    <t xml:space="preserve">Francisco </t>
  </si>
  <si>
    <t xml:space="preserve">Benito </t>
  </si>
  <si>
    <t xml:space="preserve">Francisco Reyes </t>
  </si>
  <si>
    <t>Francisco C</t>
  </si>
  <si>
    <t>Ernesto</t>
  </si>
  <si>
    <t>Fernando</t>
  </si>
  <si>
    <t>Javier Reyes</t>
  </si>
  <si>
    <t xml:space="preserve">Enrique </t>
  </si>
  <si>
    <t>JUNIO</t>
  </si>
  <si>
    <t>D75</t>
  </si>
  <si>
    <t>D79</t>
  </si>
  <si>
    <t>D80</t>
  </si>
  <si>
    <t>D81</t>
  </si>
  <si>
    <t>D84</t>
  </si>
  <si>
    <t>M-04</t>
  </si>
  <si>
    <t xml:space="preserve">18-21/JUN </t>
  </si>
  <si>
    <t>D76</t>
  </si>
  <si>
    <t>D77</t>
  </si>
  <si>
    <t>D78</t>
  </si>
  <si>
    <t>M-05</t>
  </si>
  <si>
    <t>8-13/JUN</t>
  </si>
  <si>
    <t>D83</t>
  </si>
  <si>
    <t>D82</t>
  </si>
  <si>
    <t>Rogelio</t>
  </si>
  <si>
    <t>Luis F</t>
  </si>
  <si>
    <t xml:space="preserve">Javier Reyes </t>
  </si>
  <si>
    <t xml:space="preserve">Francisco/Ernesto </t>
  </si>
  <si>
    <t xml:space="preserve">Ernesto/Luis Fernando  </t>
  </si>
  <si>
    <t xml:space="preserve">STB 3" </t>
  </si>
  <si>
    <t xml:space="preserve">STB 2" </t>
  </si>
  <si>
    <t>L5005</t>
  </si>
  <si>
    <t xml:space="preserve">STB 4" </t>
  </si>
  <si>
    <t xml:space="preserve">E03 </t>
  </si>
  <si>
    <t xml:space="preserve">Diego </t>
  </si>
  <si>
    <t xml:space="preserve">Eduardo </t>
  </si>
  <si>
    <t>13-fer-14</t>
  </si>
  <si>
    <t>pedro</t>
  </si>
  <si>
    <t>A13</t>
  </si>
  <si>
    <t>TOTAL ,</t>
  </si>
  <si>
    <t xml:space="preserve">Israel </t>
  </si>
  <si>
    <t>Miguel</t>
  </si>
  <si>
    <t xml:space="preserve">Miguel </t>
  </si>
  <si>
    <t xml:space="preserve">Martin </t>
  </si>
  <si>
    <t>A30</t>
  </si>
  <si>
    <t xml:space="preserve">Jose Luis </t>
  </si>
  <si>
    <t>A31</t>
  </si>
  <si>
    <t>A38</t>
  </si>
  <si>
    <t>A41</t>
  </si>
  <si>
    <t xml:space="preserve">Harold </t>
  </si>
  <si>
    <t>Harold</t>
  </si>
</sst>
</file>

<file path=xl/styles.xml><?xml version="1.0" encoding="utf-8"?>
<styleSheet xmlns="http://schemas.openxmlformats.org/spreadsheetml/2006/main">
  <numFmts count="1">
    <numFmt numFmtId="164" formatCode="0.0"/>
  </numFmts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92D05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2" fillId="0" borderId="0"/>
    <xf numFmtId="0" fontId="12" fillId="0" borderId="0"/>
  </cellStyleXfs>
  <cellXfs count="246">
    <xf numFmtId="0" fontId="0" fillId="0" borderId="0" xfId="0"/>
    <xf numFmtId="0" fontId="0" fillId="0" borderId="6" xfId="0" applyFill="1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7" xfId="0" applyBorder="1"/>
    <xf numFmtId="0" fontId="0" fillId="0" borderId="0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2" fillId="0" borderId="11" xfId="0" applyFont="1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Border="1"/>
    <xf numFmtId="15" fontId="2" fillId="0" borderId="16" xfId="0" applyNumberFormat="1" applyFont="1" applyBorder="1"/>
    <xf numFmtId="15" fontId="2" fillId="0" borderId="15" xfId="0" applyNumberFormat="1" applyFont="1" applyBorder="1"/>
    <xf numFmtId="0" fontId="0" fillId="0" borderId="13" xfId="0" applyBorder="1"/>
    <xf numFmtId="0" fontId="0" fillId="0" borderId="0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3" fillId="0" borderId="18" xfId="0" applyFont="1" applyBorder="1"/>
    <xf numFmtId="0" fontId="0" fillId="0" borderId="19" xfId="0" applyBorder="1"/>
    <xf numFmtId="0" fontId="0" fillId="0" borderId="21" xfId="0" applyBorder="1"/>
    <xf numFmtId="0" fontId="3" fillId="0" borderId="21" xfId="0" applyFont="1" applyBorder="1"/>
    <xf numFmtId="0" fontId="0" fillId="0" borderId="23" xfId="0" applyBorder="1"/>
    <xf numFmtId="0" fontId="0" fillId="2" borderId="5" xfId="0" applyFill="1" applyBorder="1"/>
    <xf numFmtId="0" fontId="0" fillId="2" borderId="6" xfId="0" applyFill="1" applyBorder="1"/>
    <xf numFmtId="0" fontId="0" fillId="2" borderId="8" xfId="0" applyFill="1" applyBorder="1"/>
    <xf numFmtId="0" fontId="0" fillId="2" borderId="0" xfId="0" applyFill="1" applyBorder="1"/>
    <xf numFmtId="0" fontId="0" fillId="2" borderId="7" xfId="0" applyFill="1" applyBorder="1"/>
    <xf numFmtId="0" fontId="0" fillId="2" borderId="16" xfId="0" applyFill="1" applyBorder="1"/>
    <xf numFmtId="0" fontId="2" fillId="2" borderId="13" xfId="0" applyFont="1" applyFill="1" applyBorder="1"/>
    <xf numFmtId="0" fontId="2" fillId="2" borderId="24" xfId="0" applyFont="1" applyFill="1" applyBorder="1"/>
    <xf numFmtId="0" fontId="0" fillId="2" borderId="25" xfId="0" applyFill="1" applyBorder="1"/>
    <xf numFmtId="0" fontId="0" fillId="2" borderId="26" xfId="0" applyFill="1" applyBorder="1"/>
    <xf numFmtId="0" fontId="0" fillId="2" borderId="15" xfId="0" applyFill="1" applyBorder="1"/>
    <xf numFmtId="0" fontId="0" fillId="2" borderId="14" xfId="0" applyFill="1" applyBorder="1"/>
    <xf numFmtId="0" fontId="0" fillId="2" borderId="27" xfId="0" applyFill="1" applyBorder="1"/>
    <xf numFmtId="0" fontId="4" fillId="2" borderId="5" xfId="0" applyFont="1" applyFill="1" applyBorder="1"/>
    <xf numFmtId="0" fontId="0" fillId="2" borderId="6" xfId="0" applyFill="1" applyBorder="1" applyAlignment="1">
      <alignment horizontal="center"/>
    </xf>
    <xf numFmtId="0" fontId="3" fillId="2" borderId="6" xfId="0" applyFont="1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9" xfId="0" applyFill="1" applyBorder="1"/>
    <xf numFmtId="0" fontId="0" fillId="6" borderId="22" xfId="0" applyFill="1" applyBorder="1"/>
    <xf numFmtId="0" fontId="1" fillId="6" borderId="23" xfId="0" applyFont="1" applyFill="1" applyBorder="1"/>
    <xf numFmtId="2" fontId="0" fillId="0" borderId="0" xfId="0" applyNumberFormat="1"/>
    <xf numFmtId="2" fontId="0" fillId="2" borderId="5" xfId="0" applyNumberFormat="1" applyFill="1" applyBorder="1"/>
    <xf numFmtId="2" fontId="0" fillId="2" borderId="10" xfId="0" applyNumberFormat="1" applyFill="1" applyBorder="1"/>
    <xf numFmtId="2" fontId="0" fillId="0" borderId="11" xfId="0" applyNumberFormat="1" applyBorder="1"/>
    <xf numFmtId="2" fontId="0" fillId="0" borderId="10" xfId="0" applyNumberFormat="1" applyBorder="1"/>
    <xf numFmtId="0" fontId="0" fillId="2" borderId="13" xfId="0" applyFill="1" applyBorder="1"/>
    <xf numFmtId="0" fontId="2" fillId="2" borderId="14" xfId="0" applyFont="1" applyFill="1" applyBorder="1"/>
    <xf numFmtId="0" fontId="0" fillId="0" borderId="30" xfId="0" applyBorder="1"/>
    <xf numFmtId="0" fontId="0" fillId="0" borderId="27" xfId="0" applyBorder="1"/>
    <xf numFmtId="0" fontId="0" fillId="0" borderId="29" xfId="0" applyBorder="1"/>
    <xf numFmtId="0" fontId="0" fillId="6" borderId="13" xfId="0" applyFill="1" applyBorder="1"/>
    <xf numFmtId="0" fontId="0" fillId="0" borderId="29" xfId="0" applyBorder="1" applyAlignment="1">
      <alignment horizontal="center"/>
    </xf>
    <xf numFmtId="0" fontId="0" fillId="2" borderId="28" xfId="0" applyFill="1" applyBorder="1"/>
    <xf numFmtId="2" fontId="0" fillId="2" borderId="29" xfId="0" applyNumberFormat="1" applyFill="1" applyBorder="1"/>
    <xf numFmtId="0" fontId="0" fillId="2" borderId="29" xfId="0" applyFill="1" applyBorder="1"/>
    <xf numFmtId="0" fontId="0" fillId="2" borderId="33" xfId="0" applyFill="1" applyBorder="1"/>
    <xf numFmtId="0" fontId="0" fillId="0" borderId="24" xfId="0" applyBorder="1"/>
    <xf numFmtId="0" fontId="0" fillId="0" borderId="26" xfId="0" applyBorder="1"/>
    <xf numFmtId="0" fontId="4" fillId="2" borderId="14" xfId="0" applyFont="1" applyFill="1" applyBorder="1"/>
    <xf numFmtId="0" fontId="0" fillId="6" borderId="14" xfId="0" applyFill="1" applyBorder="1"/>
    <xf numFmtId="0" fontId="0" fillId="3" borderId="31" xfId="0" applyFill="1" applyBorder="1"/>
    <xf numFmtId="0" fontId="0" fillId="0" borderId="30" xfId="0" applyFill="1" applyBorder="1"/>
    <xf numFmtId="2" fontId="0" fillId="2" borderId="14" xfId="0" applyNumberFormat="1" applyFill="1" applyBorder="1"/>
    <xf numFmtId="0" fontId="4" fillId="2" borderId="11" xfId="0" applyFont="1" applyFill="1" applyBorder="1" applyAlignment="1">
      <alignment horizontal="center"/>
    </xf>
    <xf numFmtId="0" fontId="3" fillId="2" borderId="11" xfId="0" applyFont="1" applyFill="1" applyBorder="1"/>
    <xf numFmtId="0" fontId="0" fillId="2" borderId="11" xfId="0" applyFill="1" applyBorder="1"/>
    <xf numFmtId="0" fontId="0" fillId="2" borderId="11" xfId="0" applyFill="1" applyBorder="1" applyAlignment="1">
      <alignment horizontal="center"/>
    </xf>
    <xf numFmtId="9" fontId="2" fillId="0" borderId="14" xfId="0" applyNumberFormat="1" applyFont="1" applyBorder="1"/>
    <xf numFmtId="9" fontId="0" fillId="0" borderId="14" xfId="0" applyNumberFormat="1" applyBorder="1"/>
    <xf numFmtId="0" fontId="9" fillId="0" borderId="18" xfId="0" applyFont="1" applyBorder="1"/>
    <xf numFmtId="0" fontId="9" fillId="0" borderId="23" xfId="0" applyFont="1" applyBorder="1"/>
    <xf numFmtId="0" fontId="0" fillId="7" borderId="0" xfId="0" applyFill="1"/>
    <xf numFmtId="0" fontId="6" fillId="7" borderId="0" xfId="0" applyFont="1" applyFill="1"/>
    <xf numFmtId="0" fontId="0" fillId="7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" fontId="13" fillId="0" borderId="1" xfId="1" applyNumberFormat="1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0" fillId="7" borderId="0" xfId="0" applyNumberFormat="1" applyFill="1"/>
    <xf numFmtId="0" fontId="0" fillId="7" borderId="0" xfId="0" applyFill="1" applyAlignment="1">
      <alignment horizontal="center" vertical="center"/>
    </xf>
    <xf numFmtId="0" fontId="0" fillId="7" borderId="1" xfId="0" applyFill="1" applyBorder="1"/>
    <xf numFmtId="0" fontId="0" fillId="0" borderId="1" xfId="0" applyFill="1" applyBorder="1"/>
    <xf numFmtId="164" fontId="5" fillId="0" borderId="1" xfId="0" applyNumberFormat="1" applyFont="1" applyFill="1" applyBorder="1" applyAlignment="1">
      <alignment horizontal="center"/>
    </xf>
    <xf numFmtId="0" fontId="1" fillId="7" borderId="0" xfId="0" applyFont="1" applyFill="1"/>
    <xf numFmtId="0" fontId="0" fillId="4" borderId="0" xfId="0" applyFill="1"/>
    <xf numFmtId="0" fontId="0" fillId="7" borderId="0" xfId="0" applyFill="1" applyBorder="1"/>
    <xf numFmtId="0" fontId="0" fillId="7" borderId="0" xfId="0" applyFill="1" applyBorder="1" applyAlignment="1">
      <alignment horizontal="center"/>
    </xf>
    <xf numFmtId="0" fontId="15" fillId="0" borderId="0" xfId="0" applyFont="1"/>
    <xf numFmtId="2" fontId="15" fillId="0" borderId="0" xfId="0" applyNumberFormat="1" applyFont="1"/>
    <xf numFmtId="0" fontId="0" fillId="3" borderId="33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3" fillId="8" borderId="33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2" fillId="5" borderId="34" xfId="0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2" fontId="0" fillId="2" borderId="32" xfId="0" applyNumberFormat="1" applyFill="1" applyBorder="1" applyAlignment="1">
      <alignment horizontal="center"/>
    </xf>
    <xf numFmtId="2" fontId="0" fillId="2" borderId="6" xfId="0" applyNumberFormat="1" applyFill="1" applyBorder="1"/>
    <xf numFmtId="2" fontId="3" fillId="0" borderId="10" xfId="0" applyNumberFormat="1" applyFont="1" applyBorder="1"/>
    <xf numFmtId="14" fontId="0" fillId="0" borderId="0" xfId="0" applyNumberFormat="1"/>
    <xf numFmtId="0" fontId="0" fillId="0" borderId="0" xfId="0" applyFill="1"/>
    <xf numFmtId="0" fontId="14" fillId="0" borderId="0" xfId="0" applyFont="1"/>
    <xf numFmtId="0" fontId="0" fillId="4" borderId="7" xfId="0" applyFill="1" applyBorder="1"/>
    <xf numFmtId="14" fontId="0" fillId="4" borderId="0" xfId="0" applyNumberFormat="1" applyFill="1"/>
    <xf numFmtId="16" fontId="0" fillId="4" borderId="0" xfId="0" applyNumberFormat="1" applyFill="1"/>
    <xf numFmtId="0" fontId="17" fillId="10" borderId="0" xfId="0" applyFont="1" applyFill="1"/>
    <xf numFmtId="0" fontId="0" fillId="2" borderId="1" xfId="0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1" fontId="6" fillId="7" borderId="1" xfId="0" applyNumberFormat="1" applyFont="1" applyFill="1" applyBorder="1" applyAlignment="1">
      <alignment horizontal="center"/>
    </xf>
    <xf numFmtId="0" fontId="0" fillId="0" borderId="5" xfId="0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" fontId="6" fillId="7" borderId="0" xfId="0" applyNumberFormat="1" applyFont="1" applyFill="1" applyBorder="1" applyAlignment="1">
      <alignment horizontal="center"/>
    </xf>
    <xf numFmtId="0" fontId="6" fillId="7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/>
    </xf>
    <xf numFmtId="0" fontId="18" fillId="2" borderId="1" xfId="0" applyFont="1" applyFill="1" applyBorder="1" applyAlignment="1">
      <alignment horizontal="center" vertical="center" wrapText="1"/>
    </xf>
    <xf numFmtId="0" fontId="0" fillId="11" borderId="0" xfId="0" applyFill="1"/>
    <xf numFmtId="14" fontId="0" fillId="11" borderId="0" xfId="0" applyNumberFormat="1" applyFill="1"/>
    <xf numFmtId="17" fontId="0" fillId="0" borderId="0" xfId="0" applyNumberFormat="1"/>
    <xf numFmtId="0" fontId="6" fillId="12" borderId="0" xfId="0" applyFont="1" applyFill="1"/>
    <xf numFmtId="0" fontId="0" fillId="12" borderId="0" xfId="0" applyFill="1"/>
    <xf numFmtId="0" fontId="2" fillId="13" borderId="11" xfId="0" applyFont="1" applyFill="1" applyBorder="1"/>
    <xf numFmtId="0" fontId="0" fillId="13" borderId="10" xfId="0" applyFill="1" applyBorder="1"/>
    <xf numFmtId="0" fontId="0" fillId="0" borderId="37" xfId="0" applyBorder="1"/>
    <xf numFmtId="0" fontId="0" fillId="0" borderId="38" xfId="0" applyBorder="1"/>
    <xf numFmtId="0" fontId="0" fillId="0" borderId="0" xfId="0" applyBorder="1" applyAlignment="1"/>
    <xf numFmtId="0" fontId="19" fillId="0" borderId="0" xfId="0" applyFont="1" applyBorder="1" applyAlignment="1">
      <alignment horizontal="center" vertical="center" wrapText="1"/>
    </xf>
    <xf numFmtId="0" fontId="0" fillId="0" borderId="39" xfId="0" applyBorder="1"/>
    <xf numFmtId="0" fontId="0" fillId="0" borderId="40" xfId="0" applyBorder="1"/>
    <xf numFmtId="0" fontId="1" fillId="0" borderId="0" xfId="0" applyFont="1" applyFill="1" applyBorder="1"/>
    <xf numFmtId="0" fontId="0" fillId="0" borderId="0" xfId="0" applyFill="1" applyBorder="1" applyAlignment="1">
      <alignment horizontal="center"/>
    </xf>
    <xf numFmtId="0" fontId="0" fillId="7" borderId="0" xfId="0" applyFill="1" applyBorder="1" applyAlignment="1"/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7" borderId="5" xfId="0" applyFill="1" applyBorder="1"/>
    <xf numFmtId="164" fontId="5" fillId="0" borderId="5" xfId="0" applyNumberFormat="1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 vertical="center"/>
    </xf>
    <xf numFmtId="0" fontId="15" fillId="4" borderId="16" xfId="0" applyFont="1" applyFill="1" applyBorder="1"/>
    <xf numFmtId="0" fontId="20" fillId="4" borderId="13" xfId="0" applyFont="1" applyFill="1" applyBorder="1"/>
    <xf numFmtId="0" fontId="20" fillId="4" borderId="24" xfId="0" applyFont="1" applyFill="1" applyBorder="1"/>
    <xf numFmtId="0" fontId="15" fillId="4" borderId="29" xfId="0" applyFont="1" applyFill="1" applyBorder="1"/>
    <xf numFmtId="0" fontId="15" fillId="4" borderId="13" xfId="0" applyFont="1" applyFill="1" applyBorder="1"/>
    <xf numFmtId="2" fontId="15" fillId="4" borderId="32" xfId="0" applyNumberFormat="1" applyFont="1" applyFill="1" applyBorder="1" applyAlignment="1">
      <alignment horizontal="center"/>
    </xf>
    <xf numFmtId="0" fontId="15" fillId="4" borderId="34" xfId="0" applyFont="1" applyFill="1" applyBorder="1" applyAlignment="1">
      <alignment horizontal="center"/>
    </xf>
    <xf numFmtId="0" fontId="15" fillId="4" borderId="33" xfId="0" applyFont="1" applyFill="1" applyBorder="1" applyAlignment="1">
      <alignment horizontal="center"/>
    </xf>
    <xf numFmtId="0" fontId="15" fillId="4" borderId="29" xfId="0" applyFont="1" applyFill="1" applyBorder="1" applyAlignment="1">
      <alignment horizontal="center"/>
    </xf>
    <xf numFmtId="0" fontId="20" fillId="4" borderId="34" xfId="0" applyFont="1" applyFill="1" applyBorder="1" applyAlignment="1">
      <alignment horizontal="center"/>
    </xf>
    <xf numFmtId="0" fontId="21" fillId="4" borderId="33" xfId="0" applyFont="1" applyFill="1" applyBorder="1" applyAlignment="1">
      <alignment horizontal="center"/>
    </xf>
    <xf numFmtId="0" fontId="15" fillId="4" borderId="28" xfId="0" applyFont="1" applyFill="1" applyBorder="1"/>
    <xf numFmtId="2" fontId="15" fillId="4" borderId="29" xfId="0" applyNumberFormat="1" applyFont="1" applyFill="1" applyBorder="1"/>
    <xf numFmtId="0" fontId="15" fillId="4" borderId="33" xfId="0" applyFont="1" applyFill="1" applyBorder="1"/>
    <xf numFmtId="0" fontId="15" fillId="4" borderId="24" xfId="0" applyFont="1" applyFill="1" applyBorder="1"/>
    <xf numFmtId="0" fontId="15" fillId="4" borderId="0" xfId="0" applyFont="1" applyFill="1"/>
    <xf numFmtId="0" fontId="15" fillId="4" borderId="25" xfId="0" applyFont="1" applyFill="1" applyBorder="1"/>
    <xf numFmtId="0" fontId="15" fillId="4" borderId="6" xfId="0" applyFont="1" applyFill="1" applyBorder="1"/>
    <xf numFmtId="0" fontId="15" fillId="4" borderId="26" xfId="0" applyFont="1" applyFill="1" applyBorder="1"/>
    <xf numFmtId="0" fontId="15" fillId="4" borderId="0" xfId="0" applyFont="1" applyFill="1" applyBorder="1"/>
    <xf numFmtId="0" fontId="22" fillId="4" borderId="5" xfId="0" applyFont="1" applyFill="1" applyBorder="1"/>
    <xf numFmtId="0" fontId="15" fillId="4" borderId="6" xfId="0" applyFont="1" applyFill="1" applyBorder="1" applyAlignment="1">
      <alignment horizontal="center"/>
    </xf>
    <xf numFmtId="0" fontId="21" fillId="4" borderId="6" xfId="0" applyFont="1" applyFill="1" applyBorder="1"/>
    <xf numFmtId="2" fontId="15" fillId="4" borderId="6" xfId="0" applyNumberFormat="1" applyFont="1" applyFill="1" applyBorder="1"/>
    <xf numFmtId="0" fontId="22" fillId="4" borderId="23" xfId="0" applyFont="1" applyFill="1" applyBorder="1" applyAlignment="1">
      <alignment horizontal="center"/>
    </xf>
    <xf numFmtId="0" fontId="15" fillId="4" borderId="7" xfId="0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20" fillId="4" borderId="23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0" fontId="15" fillId="4" borderId="5" xfId="0" applyFont="1" applyFill="1" applyBorder="1"/>
    <xf numFmtId="2" fontId="15" fillId="4" borderId="5" xfId="0" applyNumberFormat="1" applyFont="1" applyFill="1" applyBorder="1"/>
    <xf numFmtId="0" fontId="15" fillId="4" borderId="8" xfId="0" applyFont="1" applyFill="1" applyBorder="1"/>
    <xf numFmtId="0" fontId="15" fillId="4" borderId="7" xfId="0" applyFont="1" applyFill="1" applyBorder="1"/>
    <xf numFmtId="0" fontId="15" fillId="4" borderId="15" xfId="0" applyFont="1" applyFill="1" applyBorder="1"/>
    <xf numFmtId="0" fontId="15" fillId="4" borderId="14" xfId="0" applyFont="1" applyFill="1" applyBorder="1"/>
    <xf numFmtId="0" fontId="15" fillId="4" borderId="27" xfId="0" applyFont="1" applyFill="1" applyBorder="1"/>
    <xf numFmtId="0" fontId="15" fillId="4" borderId="30" xfId="0" applyFont="1" applyFill="1" applyBorder="1"/>
    <xf numFmtId="0" fontId="22" fillId="4" borderId="14" xfId="0" applyFont="1" applyFill="1" applyBorder="1"/>
    <xf numFmtId="0" fontId="20" fillId="4" borderId="14" xfId="0" applyFont="1" applyFill="1" applyBorder="1"/>
    <xf numFmtId="2" fontId="15" fillId="4" borderId="14" xfId="0" applyNumberFormat="1" applyFont="1" applyFill="1" applyBorder="1"/>
    <xf numFmtId="0" fontId="15" fillId="4" borderId="9" xfId="0" applyFont="1" applyFill="1" applyBorder="1"/>
    <xf numFmtId="0" fontId="15" fillId="4" borderId="31" xfId="0" applyFont="1" applyFill="1" applyBorder="1"/>
    <xf numFmtId="0" fontId="15" fillId="4" borderId="22" xfId="0" applyFont="1" applyFill="1" applyBorder="1"/>
    <xf numFmtId="0" fontId="14" fillId="4" borderId="23" xfId="0" applyFont="1" applyFill="1" applyBorder="1"/>
    <xf numFmtId="0" fontId="22" fillId="4" borderId="11" xfId="0" applyFont="1" applyFill="1" applyBorder="1" applyAlignment="1">
      <alignment horizontal="center"/>
    </xf>
    <xf numFmtId="0" fontId="21" fillId="4" borderId="11" xfId="0" applyFont="1" applyFill="1" applyBorder="1"/>
    <xf numFmtId="0" fontId="15" fillId="4" borderId="11" xfId="0" applyFont="1" applyFill="1" applyBorder="1"/>
    <xf numFmtId="0" fontId="15" fillId="4" borderId="11" xfId="0" applyFont="1" applyFill="1" applyBorder="1" applyAlignment="1">
      <alignment horizontal="center"/>
    </xf>
    <xf numFmtId="9" fontId="20" fillId="4" borderId="14" xfId="0" applyNumberFormat="1" applyFont="1" applyFill="1" applyBorder="1"/>
    <xf numFmtId="9" fontId="15" fillId="4" borderId="14" xfId="0" applyNumberFormat="1" applyFont="1" applyFill="1" applyBorder="1"/>
    <xf numFmtId="16" fontId="0" fillId="0" borderId="0" xfId="0" applyNumberFormat="1"/>
    <xf numFmtId="14" fontId="0" fillId="0" borderId="0" xfId="0" applyNumberFormat="1" applyFill="1"/>
    <xf numFmtId="0" fontId="14" fillId="4" borderId="0" xfId="0" applyFont="1" applyFill="1"/>
    <xf numFmtId="15" fontId="2" fillId="0" borderId="0" xfId="0" applyNumberFormat="1" applyFont="1" applyBorder="1"/>
    <xf numFmtId="0" fontId="2" fillId="13" borderId="0" xfId="0" applyFont="1" applyFill="1" applyBorder="1"/>
    <xf numFmtId="2" fontId="0" fillId="0" borderId="0" xfId="0" applyNumberFormat="1" applyBorder="1"/>
    <xf numFmtId="0" fontId="0" fillId="13" borderId="0" xfId="0" applyFill="1" applyBorder="1"/>
    <xf numFmtId="0" fontId="9" fillId="0" borderId="0" xfId="0" applyFont="1" applyBorder="1"/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15" fillId="4" borderId="17" xfId="0" applyFont="1" applyFill="1" applyBorder="1" applyAlignment="1">
      <alignment horizontal="center"/>
    </xf>
    <xf numFmtId="0" fontId="15" fillId="4" borderId="20" xfId="0" applyFont="1" applyFill="1" applyBorder="1" applyAlignment="1">
      <alignment horizontal="center"/>
    </xf>
    <xf numFmtId="0" fontId="15" fillId="4" borderId="32" xfId="0" applyFont="1" applyFill="1" applyBorder="1" applyAlignment="1">
      <alignment horizontal="center"/>
    </xf>
    <xf numFmtId="0" fontId="20" fillId="4" borderId="17" xfId="0" applyFont="1" applyFill="1" applyBorder="1" applyAlignment="1">
      <alignment horizontal="center"/>
    </xf>
    <xf numFmtId="0" fontId="20" fillId="4" borderId="32" xfId="0" applyFont="1" applyFill="1" applyBorder="1" applyAlignment="1">
      <alignment horizontal="center"/>
    </xf>
    <xf numFmtId="0" fontId="22" fillId="4" borderId="28" xfId="0" applyFont="1" applyFill="1" applyBorder="1" applyAlignment="1">
      <alignment horizontal="center"/>
    </xf>
    <xf numFmtId="0" fontId="22" fillId="4" borderId="29" xfId="0" applyFont="1" applyFill="1" applyBorder="1" applyAlignment="1">
      <alignment horizontal="center"/>
    </xf>
    <xf numFmtId="0" fontId="22" fillId="4" borderId="33" xfId="0" applyFont="1" applyFill="1" applyBorder="1" applyAlignment="1">
      <alignment horizontal="center"/>
    </xf>
    <xf numFmtId="49" fontId="0" fillId="9" borderId="0" xfId="0" applyNumberFormat="1" applyFill="1" applyAlignment="1">
      <alignment wrapText="1"/>
    </xf>
    <xf numFmtId="0" fontId="16" fillId="10" borderId="1" xfId="0" applyFont="1" applyFill="1" applyBorder="1" applyAlignment="1">
      <alignment horizontal="center" wrapText="1"/>
    </xf>
    <xf numFmtId="0" fontId="15" fillId="10" borderId="1" xfId="0" applyFont="1" applyFill="1" applyBorder="1" applyAlignment="1">
      <alignment horizontal="center" vertical="center" wrapText="1"/>
    </xf>
    <xf numFmtId="0" fontId="17" fillId="10" borderId="35" xfId="0" applyFont="1" applyFill="1" applyBorder="1" applyAlignment="1">
      <alignment horizontal="center" vertical="center" wrapText="1"/>
    </xf>
    <xf numFmtId="0" fontId="17" fillId="10" borderId="36" xfId="0" applyFont="1" applyFill="1" applyBorder="1" applyAlignment="1">
      <alignment horizontal="center" vertical="center" wrapText="1"/>
    </xf>
    <xf numFmtId="17" fontId="10" fillId="7" borderId="0" xfId="0" applyNumberFormat="1" applyFont="1" applyFill="1" applyAlignment="1">
      <alignment horizontal="center"/>
    </xf>
    <xf numFmtId="0" fontId="11" fillId="7" borderId="0" xfId="0" applyFont="1" applyFill="1" applyAlignment="1">
      <alignment horizontal="left" vertical="center" wrapText="1"/>
    </xf>
    <xf numFmtId="0" fontId="10" fillId="7" borderId="0" xfId="0" applyNumberFormat="1" applyFont="1" applyFill="1" applyAlignment="1">
      <alignment horizontal="center"/>
    </xf>
    <xf numFmtId="0" fontId="5" fillId="0" borderId="37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_1002_ETE FEBRERO" xfId="1"/>
  </cellStyles>
  <dxfs count="25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s-ES" sz="2800">
                <a:latin typeface="Arial" pitchFamily="34" charset="0"/>
                <a:cs typeface="Arial" pitchFamily="34" charset="0"/>
              </a:rPr>
              <a:t>EFICIENCIA</a:t>
            </a:r>
            <a:r>
              <a:rPr lang="es-ES" sz="2800"/>
              <a:t> %</a:t>
            </a:r>
          </a:p>
        </c:rich>
      </c:tx>
      <c:layout>
        <c:manualLayout>
          <c:xMode val="edge"/>
          <c:yMode val="edge"/>
          <c:x val="0.30733851283662289"/>
          <c:y val="0"/>
        </c:manualLayout>
      </c:layout>
    </c:title>
    <c:plotArea>
      <c:layout>
        <c:manualLayout>
          <c:layoutTarget val="inner"/>
          <c:xMode val="edge"/>
          <c:yMode val="edge"/>
          <c:x val="5.6541920947934074E-2"/>
          <c:y val="0.16195462057723894"/>
          <c:w val="0.7732361571173858"/>
          <c:h val="0.76297007437905162"/>
        </c:manualLayout>
      </c:layout>
      <c:barChart>
        <c:barDir val="col"/>
        <c:grouping val="clustered"/>
        <c:ser>
          <c:idx val="0"/>
          <c:order val="0"/>
          <c:tx>
            <c:strRef>
              <c:f>INDICADORES!$D$4</c:f>
              <c:strCache>
                <c:ptCount val="1"/>
                <c:pt idx="0">
                  <c:v>Piezas OK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  <a:effectLst>
              <a:outerShdw blurRad="50800" dist="50800" dir="5400000" algn="ctr" rotWithShape="0">
                <a:schemeClr val="accent3"/>
              </a:outerShdw>
            </a:effectLst>
          </c:spPr>
          <c:cat>
            <c:numRef>
              <c:f>[1]Eficiencia!$B$5:$B$25</c:f>
              <c:numCache>
                <c:formatCode>General</c:formatCode>
                <c:ptCount val="21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18</c:v>
                </c:pt>
                <c:pt idx="4">
                  <c:v>19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cat>
          <c:val>
            <c:numRef>
              <c:f>INDICADORES!$D$5:$D$19</c:f>
              <c:numCache>
                <c:formatCode>0</c:formatCode>
                <c:ptCount val="15"/>
              </c:numCache>
            </c:numRef>
          </c:val>
        </c:ser>
        <c:ser>
          <c:idx val="1"/>
          <c:order val="1"/>
          <c:tx>
            <c:strRef>
              <c:f>INDICADORES!$E$4</c:f>
              <c:strCache>
                <c:ptCount val="1"/>
                <c:pt idx="0">
                  <c:v>Meta</c:v>
                </c:pt>
              </c:strCache>
            </c:strRef>
          </c:tx>
          <c:cat>
            <c:numRef>
              <c:f>[1]Eficiencia!$B$5:$B$25</c:f>
              <c:numCache>
                <c:formatCode>General</c:formatCode>
                <c:ptCount val="21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18</c:v>
                </c:pt>
                <c:pt idx="4">
                  <c:v>19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cat>
          <c:val>
            <c:numRef>
              <c:f>INDICADORES!$E$5:$E$6</c:f>
              <c:numCache>
                <c:formatCode>0</c:formatCode>
                <c:ptCount val="2"/>
              </c:numCache>
            </c:numRef>
          </c:val>
        </c:ser>
        <c:gapWidth val="134"/>
        <c:overlap val="-46"/>
        <c:axId val="74455296"/>
        <c:axId val="74477568"/>
      </c:barChart>
      <c:lineChart>
        <c:grouping val="standard"/>
        <c:ser>
          <c:idx val="2"/>
          <c:order val="2"/>
          <c:tx>
            <c:strRef>
              <c:f>INDICADORES!$F$4</c:f>
              <c:strCache>
                <c:ptCount val="1"/>
                <c:pt idx="0">
                  <c:v>% eficiencia</c:v>
                </c:pt>
              </c:strCache>
            </c:strRef>
          </c:tx>
          <c:spPr>
            <a:ln w="31750">
              <a:solidFill>
                <a:srgbClr val="FF0000"/>
              </a:solidFill>
            </a:ln>
          </c:spPr>
          <c:marker>
            <c:symbol val="diamond"/>
            <c:size val="6"/>
            <c:spPr>
              <a:solidFill>
                <a:srgbClr val="FF0000"/>
              </a:solidFill>
            </c:spPr>
          </c:marker>
          <c:dLbls>
            <c:dLblPos val="t"/>
            <c:showVal val="1"/>
          </c:dLbls>
          <c:cat>
            <c:numRef>
              <c:f>INDICADORES!$B$5:$B$19</c:f>
              <c:numCache>
                <c:formatCode>General</c:formatCode>
                <c:ptCount val="15"/>
              </c:numCache>
            </c:numRef>
          </c:cat>
          <c:val>
            <c:numRef>
              <c:f>INDICADORES!$F$5:$F$19</c:f>
              <c:numCache>
                <c:formatCode>0</c:formatCode>
                <c:ptCount val="15"/>
              </c:numCache>
            </c:numRef>
          </c:val>
        </c:ser>
        <c:marker val="1"/>
        <c:axId val="74455296"/>
        <c:axId val="74477568"/>
      </c:lineChart>
      <c:catAx>
        <c:axId val="74455296"/>
        <c:scaling>
          <c:orientation val="minMax"/>
        </c:scaling>
        <c:axPos val="b"/>
        <c:numFmt formatCode="General" sourceLinked="1"/>
        <c:majorTickMark val="none"/>
        <c:tickLblPos val="nextTo"/>
        <c:crossAx val="74477568"/>
        <c:crosses val="autoZero"/>
        <c:lblAlgn val="ctr"/>
        <c:lblOffset val="100"/>
      </c:catAx>
      <c:valAx>
        <c:axId val="74477568"/>
        <c:scaling>
          <c:orientation val="minMax"/>
        </c:scaling>
        <c:axPos val="l"/>
        <c:majorGridlines/>
        <c:numFmt formatCode="General" sourceLinked="0"/>
        <c:majorTickMark val="cross"/>
        <c:minorTickMark val="cross"/>
        <c:tickLblPos val="low"/>
        <c:crossAx val="74455296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r>
              <a:rPr lang="es-ES" sz="2800">
                <a:latin typeface="Arial" pitchFamily="34" charset="0"/>
                <a:cs typeface="Arial" pitchFamily="34" charset="0"/>
              </a:rPr>
              <a:t>Producto</a:t>
            </a:r>
            <a:r>
              <a:rPr lang="es-ES" sz="2800" baseline="0">
                <a:latin typeface="Arial" pitchFamily="34" charset="0"/>
                <a:cs typeface="Arial" pitchFamily="34" charset="0"/>
              </a:rPr>
              <a:t> No Conforme</a:t>
            </a:r>
            <a:endParaRPr lang="es-ES" sz="2800">
              <a:latin typeface="Arial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421706724724477"/>
          <c:y val="1.6689201040972505E-3"/>
        </c:manualLayout>
      </c:layout>
    </c:title>
    <c:plotArea>
      <c:layout>
        <c:manualLayout>
          <c:layoutTarget val="inner"/>
          <c:xMode val="edge"/>
          <c:yMode val="edge"/>
          <c:x val="5.7660123768587056E-2"/>
          <c:y val="0.10465430105604052"/>
          <c:w val="0.78820750542335749"/>
          <c:h val="0.84521879669028765"/>
        </c:manualLayout>
      </c:layout>
      <c:barChart>
        <c:barDir val="col"/>
        <c:grouping val="clustered"/>
        <c:ser>
          <c:idx val="0"/>
          <c:order val="0"/>
          <c:tx>
            <c:strRef>
              <c:f>INDICADORES!$C$37</c:f>
              <c:strCache>
                <c:ptCount val="1"/>
                <c:pt idx="0">
                  <c:v>Piezas OK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  <a:effectLst>
              <a:outerShdw blurRad="50800" dist="50800" dir="5400000" algn="ctr" rotWithShape="0">
                <a:schemeClr val="accent3"/>
              </a:outerShdw>
            </a:effectLst>
          </c:spPr>
          <c:cat>
            <c:numRef>
              <c:f>[1]PNC!$B$4:$B$29</c:f>
              <c:numCache>
                <c:formatCode>General</c:formatCode>
                <c:ptCount val="26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18</c:v>
                </c:pt>
                <c:pt idx="14">
                  <c:v>19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cat>
          <c:val>
            <c:numRef>
              <c:f>INDICADORES!$C$38:$C$53</c:f>
              <c:numCache>
                <c:formatCode>General</c:formatCode>
                <c:ptCount val="16"/>
              </c:numCache>
            </c:numRef>
          </c:val>
        </c:ser>
        <c:ser>
          <c:idx val="1"/>
          <c:order val="1"/>
          <c:tx>
            <c:strRef>
              <c:f>INDICADORES!$D$37</c:f>
              <c:strCache>
                <c:ptCount val="1"/>
                <c:pt idx="0">
                  <c:v>PNC (pzas)</c:v>
                </c:pt>
              </c:strCache>
            </c:strRef>
          </c:tx>
          <c:cat>
            <c:numRef>
              <c:f>[1]PNC!$B$4:$B$29</c:f>
              <c:numCache>
                <c:formatCode>General</c:formatCode>
                <c:ptCount val="26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18</c:v>
                </c:pt>
                <c:pt idx="14">
                  <c:v>19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cat>
          <c:val>
            <c:numRef>
              <c:f>INDICADORES!$D$38:$D$53</c:f>
              <c:numCache>
                <c:formatCode>General</c:formatCode>
                <c:ptCount val="16"/>
              </c:numCache>
            </c:numRef>
          </c:val>
        </c:ser>
        <c:gapWidth val="134"/>
        <c:overlap val="-46"/>
        <c:axId val="74511488"/>
        <c:axId val="74513024"/>
      </c:barChart>
      <c:lineChart>
        <c:grouping val="standard"/>
        <c:ser>
          <c:idx val="2"/>
          <c:order val="2"/>
          <c:tx>
            <c:strRef>
              <c:f>INDICADORES!$E$37</c:f>
              <c:strCache>
                <c:ptCount val="1"/>
                <c:pt idx="0">
                  <c:v>% PNC</c:v>
                </c:pt>
              </c:strCache>
            </c:strRef>
          </c:tx>
          <c:spPr>
            <a:ln w="31750">
              <a:solidFill>
                <a:srgbClr val="FF0000"/>
              </a:solidFill>
            </a:ln>
          </c:spPr>
          <c:marker>
            <c:symbol val="diamond"/>
            <c:size val="6"/>
            <c:spPr>
              <a:solidFill>
                <a:srgbClr val="FF0000"/>
              </a:solidFill>
            </c:spPr>
          </c:marker>
          <c:dLbls>
            <c:dLblPos val="t"/>
            <c:showVal val="1"/>
          </c:dLbls>
          <c:cat>
            <c:numRef>
              <c:f>INDICADORES!$B$38:$B$53</c:f>
              <c:numCache>
                <c:formatCode>General</c:formatCode>
                <c:ptCount val="16"/>
              </c:numCache>
            </c:numRef>
          </c:cat>
          <c:val>
            <c:numRef>
              <c:f>INDICADORES!$E$38:$E$53</c:f>
              <c:numCache>
                <c:formatCode>0.0</c:formatCode>
                <c:ptCount val="16"/>
              </c:numCache>
            </c:numRef>
          </c:val>
        </c:ser>
        <c:marker val="1"/>
        <c:axId val="74511488"/>
        <c:axId val="74513024"/>
      </c:lineChart>
      <c:catAx>
        <c:axId val="74511488"/>
        <c:scaling>
          <c:orientation val="minMax"/>
        </c:scaling>
        <c:axPos val="b"/>
        <c:numFmt formatCode="General" sourceLinked="1"/>
        <c:majorTickMark val="none"/>
        <c:tickLblPos val="nextTo"/>
        <c:crossAx val="74513024"/>
        <c:crosses val="autoZero"/>
        <c:lblAlgn val="ctr"/>
        <c:lblOffset val="100"/>
      </c:catAx>
      <c:valAx>
        <c:axId val="74513024"/>
        <c:scaling>
          <c:orientation val="minMax"/>
        </c:scaling>
        <c:axPos val="l"/>
        <c:majorGridlines/>
        <c:numFmt formatCode="General" sourceLinked="0"/>
        <c:majorTickMark val="cross"/>
        <c:minorTickMark val="cross"/>
        <c:tickLblPos val="low"/>
        <c:crossAx val="74511488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7</xdr:col>
      <xdr:colOff>12065</xdr:colOff>
      <xdr:row>3</xdr:row>
      <xdr:rowOff>123825</xdr:rowOff>
    </xdr:to>
    <xdr:pic>
      <xdr:nvPicPr>
        <xdr:cNvPr id="2" name="1 Imagen" descr="Logo"/>
        <xdr:cNvPicPr/>
      </xdr:nvPicPr>
      <xdr:blipFill>
        <a:blip xmlns:r="http://schemas.openxmlformats.org/officeDocument/2006/relationships" r:embed="rId1" cstate="print"/>
        <a:srcRect l="2524" t="12181" r="2971"/>
        <a:stretch>
          <a:fillRect/>
        </a:stretch>
      </xdr:blipFill>
      <xdr:spPr bwMode="auto">
        <a:xfrm>
          <a:off x="123825" y="47625"/>
          <a:ext cx="1878965" cy="676275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7</xdr:col>
      <xdr:colOff>12065</xdr:colOff>
      <xdr:row>3</xdr:row>
      <xdr:rowOff>123825</xdr:rowOff>
    </xdr:to>
    <xdr:pic>
      <xdr:nvPicPr>
        <xdr:cNvPr id="2" name="1 Imagen" descr="Logo"/>
        <xdr:cNvPicPr/>
      </xdr:nvPicPr>
      <xdr:blipFill>
        <a:blip xmlns:r="http://schemas.openxmlformats.org/officeDocument/2006/relationships" r:embed="rId1" cstate="print"/>
        <a:srcRect l="2524" t="12181" r="2971"/>
        <a:stretch>
          <a:fillRect/>
        </a:stretch>
      </xdr:blipFill>
      <xdr:spPr bwMode="auto">
        <a:xfrm>
          <a:off x="123825" y="47625"/>
          <a:ext cx="1878965" cy="676275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7</xdr:col>
      <xdr:colOff>12065</xdr:colOff>
      <xdr:row>3</xdr:row>
      <xdr:rowOff>123825</xdr:rowOff>
    </xdr:to>
    <xdr:pic>
      <xdr:nvPicPr>
        <xdr:cNvPr id="2" name="1 Imagen" descr="Logo"/>
        <xdr:cNvPicPr/>
      </xdr:nvPicPr>
      <xdr:blipFill>
        <a:blip xmlns:r="http://schemas.openxmlformats.org/officeDocument/2006/relationships" r:embed="rId1" cstate="print"/>
        <a:srcRect l="2524" t="12181" r="2971"/>
        <a:stretch>
          <a:fillRect/>
        </a:stretch>
      </xdr:blipFill>
      <xdr:spPr bwMode="auto">
        <a:xfrm>
          <a:off x="123825" y="47625"/>
          <a:ext cx="1878965" cy="676275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6</xdr:col>
      <xdr:colOff>215265</xdr:colOff>
      <xdr:row>3</xdr:row>
      <xdr:rowOff>123825</xdr:rowOff>
    </xdr:to>
    <xdr:pic>
      <xdr:nvPicPr>
        <xdr:cNvPr id="2" name="1 Imagen" descr="Logo"/>
        <xdr:cNvPicPr/>
      </xdr:nvPicPr>
      <xdr:blipFill>
        <a:blip xmlns:r="http://schemas.openxmlformats.org/officeDocument/2006/relationships" r:embed="rId1" cstate="print"/>
        <a:srcRect l="2524" t="12181" r="2971"/>
        <a:stretch>
          <a:fillRect/>
        </a:stretch>
      </xdr:blipFill>
      <xdr:spPr bwMode="auto">
        <a:xfrm>
          <a:off x="123825" y="47625"/>
          <a:ext cx="1878965" cy="676275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6</xdr:col>
      <xdr:colOff>215265</xdr:colOff>
      <xdr:row>3</xdr:row>
      <xdr:rowOff>123825</xdr:rowOff>
    </xdr:to>
    <xdr:pic>
      <xdr:nvPicPr>
        <xdr:cNvPr id="2" name="1 Imagen" descr="Logo"/>
        <xdr:cNvPicPr/>
      </xdr:nvPicPr>
      <xdr:blipFill>
        <a:blip xmlns:r="http://schemas.openxmlformats.org/officeDocument/2006/relationships" r:embed="rId1" cstate="print"/>
        <a:srcRect l="2524" t="12181" r="2971"/>
        <a:stretch>
          <a:fillRect/>
        </a:stretch>
      </xdr:blipFill>
      <xdr:spPr bwMode="auto">
        <a:xfrm>
          <a:off x="123825" y="47625"/>
          <a:ext cx="1882140" cy="676275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6</xdr:col>
      <xdr:colOff>215265</xdr:colOff>
      <xdr:row>3</xdr:row>
      <xdr:rowOff>123825</xdr:rowOff>
    </xdr:to>
    <xdr:pic>
      <xdr:nvPicPr>
        <xdr:cNvPr id="2" name="1 Imagen" descr="Logo"/>
        <xdr:cNvPicPr/>
      </xdr:nvPicPr>
      <xdr:blipFill>
        <a:blip xmlns:r="http://schemas.openxmlformats.org/officeDocument/2006/relationships" r:embed="rId1" cstate="print"/>
        <a:srcRect l="2524" t="12181" r="2971"/>
        <a:stretch>
          <a:fillRect/>
        </a:stretch>
      </xdr:blipFill>
      <xdr:spPr bwMode="auto">
        <a:xfrm>
          <a:off x="123825" y="47625"/>
          <a:ext cx="1882140" cy="676275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6</xdr:col>
      <xdr:colOff>215265</xdr:colOff>
      <xdr:row>3</xdr:row>
      <xdr:rowOff>123825</xdr:rowOff>
    </xdr:to>
    <xdr:pic>
      <xdr:nvPicPr>
        <xdr:cNvPr id="2" name="1 Imagen" descr="Logo"/>
        <xdr:cNvPicPr/>
      </xdr:nvPicPr>
      <xdr:blipFill>
        <a:blip xmlns:r="http://schemas.openxmlformats.org/officeDocument/2006/relationships" r:embed="rId1" cstate="print"/>
        <a:srcRect l="2524" t="12181" r="2971"/>
        <a:stretch>
          <a:fillRect/>
        </a:stretch>
      </xdr:blipFill>
      <xdr:spPr bwMode="auto">
        <a:xfrm>
          <a:off x="123825" y="47625"/>
          <a:ext cx="1882140" cy="676275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6</xdr:col>
      <xdr:colOff>215265</xdr:colOff>
      <xdr:row>3</xdr:row>
      <xdr:rowOff>123825</xdr:rowOff>
    </xdr:to>
    <xdr:pic>
      <xdr:nvPicPr>
        <xdr:cNvPr id="2" name="1 Imagen" descr="Logo"/>
        <xdr:cNvPicPr/>
      </xdr:nvPicPr>
      <xdr:blipFill>
        <a:blip xmlns:r="http://schemas.openxmlformats.org/officeDocument/2006/relationships" r:embed="rId1" cstate="print"/>
        <a:srcRect l="2524" t="12181" r="2971"/>
        <a:stretch>
          <a:fillRect/>
        </a:stretch>
      </xdr:blipFill>
      <xdr:spPr bwMode="auto">
        <a:xfrm>
          <a:off x="123825" y="47625"/>
          <a:ext cx="1882140" cy="676275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6</xdr:col>
      <xdr:colOff>215265</xdr:colOff>
      <xdr:row>3</xdr:row>
      <xdr:rowOff>123825</xdr:rowOff>
    </xdr:to>
    <xdr:pic>
      <xdr:nvPicPr>
        <xdr:cNvPr id="2" name="1 Imagen" descr="Logo"/>
        <xdr:cNvPicPr/>
      </xdr:nvPicPr>
      <xdr:blipFill>
        <a:blip xmlns:r="http://schemas.openxmlformats.org/officeDocument/2006/relationships" r:embed="rId1" cstate="print"/>
        <a:srcRect l="2524" t="12181" r="2971"/>
        <a:stretch>
          <a:fillRect/>
        </a:stretch>
      </xdr:blipFill>
      <xdr:spPr bwMode="auto">
        <a:xfrm>
          <a:off x="123825" y="47625"/>
          <a:ext cx="1882140" cy="676275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6</xdr:col>
      <xdr:colOff>215265</xdr:colOff>
      <xdr:row>3</xdr:row>
      <xdr:rowOff>123825</xdr:rowOff>
    </xdr:to>
    <xdr:pic>
      <xdr:nvPicPr>
        <xdr:cNvPr id="2" name="1 Imagen" descr="Logo"/>
        <xdr:cNvPicPr/>
      </xdr:nvPicPr>
      <xdr:blipFill>
        <a:blip xmlns:r="http://schemas.openxmlformats.org/officeDocument/2006/relationships" r:embed="rId1" cstate="print"/>
        <a:srcRect l="2524" t="12181" r="2971"/>
        <a:stretch>
          <a:fillRect/>
        </a:stretch>
      </xdr:blipFill>
      <xdr:spPr bwMode="auto">
        <a:xfrm>
          <a:off x="123825" y="47625"/>
          <a:ext cx="1882140" cy="676275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6</xdr:col>
      <xdr:colOff>215265</xdr:colOff>
      <xdr:row>3</xdr:row>
      <xdr:rowOff>123825</xdr:rowOff>
    </xdr:to>
    <xdr:pic>
      <xdr:nvPicPr>
        <xdr:cNvPr id="2" name="1 Imagen" descr="Logo"/>
        <xdr:cNvPicPr/>
      </xdr:nvPicPr>
      <xdr:blipFill>
        <a:blip xmlns:r="http://schemas.openxmlformats.org/officeDocument/2006/relationships" r:embed="rId1" cstate="print"/>
        <a:srcRect l="2524" t="12181" r="2971"/>
        <a:stretch>
          <a:fillRect/>
        </a:stretch>
      </xdr:blipFill>
      <xdr:spPr bwMode="auto">
        <a:xfrm>
          <a:off x="123825" y="47625"/>
          <a:ext cx="1882140" cy="676275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7</xdr:col>
      <xdr:colOff>12065</xdr:colOff>
      <xdr:row>3</xdr:row>
      <xdr:rowOff>123825</xdr:rowOff>
    </xdr:to>
    <xdr:pic>
      <xdr:nvPicPr>
        <xdr:cNvPr id="2" name="1 Imagen" descr="Logo"/>
        <xdr:cNvPicPr/>
      </xdr:nvPicPr>
      <xdr:blipFill>
        <a:blip xmlns:r="http://schemas.openxmlformats.org/officeDocument/2006/relationships" r:embed="rId1" cstate="print"/>
        <a:srcRect l="2524" t="12181" r="2971"/>
        <a:stretch>
          <a:fillRect/>
        </a:stretch>
      </xdr:blipFill>
      <xdr:spPr bwMode="auto">
        <a:xfrm>
          <a:off x="123825" y="47625"/>
          <a:ext cx="1878965" cy="676275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6</xdr:col>
      <xdr:colOff>215265</xdr:colOff>
      <xdr:row>3</xdr:row>
      <xdr:rowOff>123825</xdr:rowOff>
    </xdr:to>
    <xdr:pic>
      <xdr:nvPicPr>
        <xdr:cNvPr id="2" name="1 Imagen" descr="Logo"/>
        <xdr:cNvPicPr/>
      </xdr:nvPicPr>
      <xdr:blipFill>
        <a:blip xmlns:r="http://schemas.openxmlformats.org/officeDocument/2006/relationships" r:embed="rId1" cstate="print"/>
        <a:srcRect l="2524" t="12181" r="2971"/>
        <a:stretch>
          <a:fillRect/>
        </a:stretch>
      </xdr:blipFill>
      <xdr:spPr bwMode="auto">
        <a:xfrm>
          <a:off x="123825" y="47625"/>
          <a:ext cx="1882140" cy="676275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27215</xdr:colOff>
      <xdr:row>0</xdr:row>
      <xdr:rowOff>27215</xdr:rowOff>
    </xdr:from>
    <xdr:to>
      <xdr:col>7</xdr:col>
      <xdr:colOff>73638</xdr:colOff>
      <xdr:row>3</xdr:row>
      <xdr:rowOff>157481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215" y="27215"/>
          <a:ext cx="2250780" cy="7425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27216</xdr:colOff>
      <xdr:row>0</xdr:row>
      <xdr:rowOff>27215</xdr:rowOff>
    </xdr:from>
    <xdr:to>
      <xdr:col>5</xdr:col>
      <xdr:colOff>285751</xdr:colOff>
      <xdr:row>3</xdr:row>
      <xdr:rowOff>157481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216" y="27215"/>
          <a:ext cx="1658710" cy="7303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151280</xdr:colOff>
      <xdr:row>5</xdr:row>
      <xdr:rowOff>22412</xdr:rowOff>
    </xdr:from>
    <xdr:to>
      <xdr:col>15</xdr:col>
      <xdr:colOff>291353</xdr:colOff>
      <xdr:row>23</xdr:row>
      <xdr:rowOff>22412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56029</xdr:colOff>
      <xdr:row>36</xdr:row>
      <xdr:rowOff>11206</xdr:rowOff>
    </xdr:from>
    <xdr:to>
      <xdr:col>15</xdr:col>
      <xdr:colOff>593910</xdr:colOff>
      <xdr:row>53</xdr:row>
      <xdr:rowOff>235323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476250</xdr:colOff>
      <xdr:row>1</xdr:row>
      <xdr:rowOff>272142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2027464" cy="6123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81643</xdr:colOff>
      <xdr:row>31</xdr:row>
      <xdr:rowOff>27215</xdr:rowOff>
    </xdr:from>
    <xdr:to>
      <xdr:col>4</xdr:col>
      <xdr:colOff>577101</xdr:colOff>
      <xdr:row>32</xdr:row>
      <xdr:rowOff>258536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1643" y="7007679"/>
          <a:ext cx="2046672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7</xdr:col>
      <xdr:colOff>12065</xdr:colOff>
      <xdr:row>3</xdr:row>
      <xdr:rowOff>123825</xdr:rowOff>
    </xdr:to>
    <xdr:pic>
      <xdr:nvPicPr>
        <xdr:cNvPr id="2" name="1 Imagen" descr="Logo"/>
        <xdr:cNvPicPr/>
      </xdr:nvPicPr>
      <xdr:blipFill>
        <a:blip xmlns:r="http://schemas.openxmlformats.org/officeDocument/2006/relationships" r:embed="rId1" cstate="print"/>
        <a:srcRect l="2524" t="12181" r="2971"/>
        <a:stretch>
          <a:fillRect/>
        </a:stretch>
      </xdr:blipFill>
      <xdr:spPr bwMode="auto">
        <a:xfrm>
          <a:off x="123825" y="47625"/>
          <a:ext cx="1878965" cy="676275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7</xdr:col>
      <xdr:colOff>12065</xdr:colOff>
      <xdr:row>3</xdr:row>
      <xdr:rowOff>123825</xdr:rowOff>
    </xdr:to>
    <xdr:pic>
      <xdr:nvPicPr>
        <xdr:cNvPr id="2" name="1 Imagen" descr="Logo"/>
        <xdr:cNvPicPr/>
      </xdr:nvPicPr>
      <xdr:blipFill>
        <a:blip xmlns:r="http://schemas.openxmlformats.org/officeDocument/2006/relationships" r:embed="rId1" cstate="print"/>
        <a:srcRect l="2524" t="12181" r="2971"/>
        <a:stretch>
          <a:fillRect/>
        </a:stretch>
      </xdr:blipFill>
      <xdr:spPr bwMode="auto">
        <a:xfrm>
          <a:off x="123825" y="47625"/>
          <a:ext cx="1878965" cy="676275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7</xdr:col>
      <xdr:colOff>12065</xdr:colOff>
      <xdr:row>3</xdr:row>
      <xdr:rowOff>123825</xdr:rowOff>
    </xdr:to>
    <xdr:pic>
      <xdr:nvPicPr>
        <xdr:cNvPr id="2" name="1 Imagen" descr="Logo"/>
        <xdr:cNvPicPr/>
      </xdr:nvPicPr>
      <xdr:blipFill>
        <a:blip xmlns:r="http://schemas.openxmlformats.org/officeDocument/2006/relationships" r:embed="rId1" cstate="print"/>
        <a:srcRect l="2524" t="12181" r="2971"/>
        <a:stretch>
          <a:fillRect/>
        </a:stretch>
      </xdr:blipFill>
      <xdr:spPr bwMode="auto">
        <a:xfrm>
          <a:off x="123825" y="47625"/>
          <a:ext cx="1878965" cy="676275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7</xdr:col>
      <xdr:colOff>12065</xdr:colOff>
      <xdr:row>3</xdr:row>
      <xdr:rowOff>123825</xdr:rowOff>
    </xdr:to>
    <xdr:pic>
      <xdr:nvPicPr>
        <xdr:cNvPr id="2" name="1 Imagen" descr="Logo"/>
        <xdr:cNvPicPr/>
      </xdr:nvPicPr>
      <xdr:blipFill>
        <a:blip xmlns:r="http://schemas.openxmlformats.org/officeDocument/2006/relationships" r:embed="rId1" cstate="print"/>
        <a:srcRect l="2524" t="12181" r="2971"/>
        <a:stretch>
          <a:fillRect/>
        </a:stretch>
      </xdr:blipFill>
      <xdr:spPr bwMode="auto">
        <a:xfrm>
          <a:off x="123825" y="47625"/>
          <a:ext cx="1878965" cy="676275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7</xdr:col>
      <xdr:colOff>12065</xdr:colOff>
      <xdr:row>3</xdr:row>
      <xdr:rowOff>123825</xdr:rowOff>
    </xdr:to>
    <xdr:pic>
      <xdr:nvPicPr>
        <xdr:cNvPr id="2" name="1 Imagen" descr="Logo"/>
        <xdr:cNvPicPr/>
      </xdr:nvPicPr>
      <xdr:blipFill>
        <a:blip xmlns:r="http://schemas.openxmlformats.org/officeDocument/2006/relationships" r:embed="rId1" cstate="print"/>
        <a:srcRect l="2524" t="12181" r="2971"/>
        <a:stretch>
          <a:fillRect/>
        </a:stretch>
      </xdr:blipFill>
      <xdr:spPr bwMode="auto">
        <a:xfrm>
          <a:off x="123825" y="47625"/>
          <a:ext cx="1878965" cy="676275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7</xdr:col>
      <xdr:colOff>12065</xdr:colOff>
      <xdr:row>3</xdr:row>
      <xdr:rowOff>123825</xdr:rowOff>
    </xdr:to>
    <xdr:pic>
      <xdr:nvPicPr>
        <xdr:cNvPr id="2" name="1 Imagen" descr="Logo"/>
        <xdr:cNvPicPr/>
      </xdr:nvPicPr>
      <xdr:blipFill>
        <a:blip xmlns:r="http://schemas.openxmlformats.org/officeDocument/2006/relationships" r:embed="rId1" cstate="print"/>
        <a:srcRect l="2524" t="12181" r="2971"/>
        <a:stretch>
          <a:fillRect/>
        </a:stretch>
      </xdr:blipFill>
      <xdr:spPr bwMode="auto">
        <a:xfrm>
          <a:off x="123825" y="47625"/>
          <a:ext cx="1878965" cy="676275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7</xdr:col>
      <xdr:colOff>12065</xdr:colOff>
      <xdr:row>3</xdr:row>
      <xdr:rowOff>123825</xdr:rowOff>
    </xdr:to>
    <xdr:pic>
      <xdr:nvPicPr>
        <xdr:cNvPr id="2" name="1 Imagen" descr="Logo"/>
        <xdr:cNvPicPr/>
      </xdr:nvPicPr>
      <xdr:blipFill>
        <a:blip xmlns:r="http://schemas.openxmlformats.org/officeDocument/2006/relationships" r:embed="rId1" cstate="print"/>
        <a:srcRect l="2524" t="12181" r="2971"/>
        <a:stretch>
          <a:fillRect/>
        </a:stretch>
      </xdr:blipFill>
      <xdr:spPr bwMode="auto">
        <a:xfrm>
          <a:off x="123825" y="47625"/>
          <a:ext cx="1878965" cy="676275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Reportes%20de%20Productividad\ETE\ETE_EXTRUSI&#211;N_20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em 1"/>
      <sheetName val="Sem 2"/>
      <sheetName val="Sem 3"/>
      <sheetName val="Sem 4"/>
      <sheetName val="Sem 5"/>
      <sheetName val="Sem 6"/>
      <sheetName val="Sem 7"/>
      <sheetName val="Sem 8"/>
      <sheetName val="Sem 9"/>
      <sheetName val="Sem 10"/>
      <sheetName val="Sem 11"/>
      <sheetName val="Sem 12"/>
      <sheetName val="Sem 13"/>
      <sheetName val="Sem 14"/>
      <sheetName val="Sem 15"/>
      <sheetName val="Sem 16"/>
      <sheetName val="Sem 17"/>
      <sheetName val="Sem 18"/>
      <sheetName val="Sem 19"/>
      <sheetName val="Sem 20"/>
      <sheetName val="RESUMEN"/>
      <sheetName val="Eficiencia"/>
      <sheetName val="HIST. Eficiencia "/>
      <sheetName val="Peso X pza."/>
      <sheetName val="HIST Peso X pza. "/>
      <sheetName val="PNC"/>
      <sheetName val="PNC HIST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4">
          <cell r="D4" t="str">
            <v>Piezas OK</v>
          </cell>
        </row>
        <row r="5">
          <cell r="B5">
            <v>14</v>
          </cell>
        </row>
        <row r="6">
          <cell r="B6">
            <v>15</v>
          </cell>
        </row>
        <row r="7">
          <cell r="B7">
            <v>16</v>
          </cell>
        </row>
        <row r="8">
          <cell r="B8">
            <v>18</v>
          </cell>
        </row>
        <row r="9">
          <cell r="B9">
            <v>19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</sheetData>
      <sheetData sheetId="22">
        <row r="4">
          <cell r="D4" t="str">
            <v>Piezas OK</v>
          </cell>
        </row>
      </sheetData>
      <sheetData sheetId="23">
        <row r="4">
          <cell r="D4" t="str">
            <v>Peso Promedio</v>
          </cell>
        </row>
      </sheetData>
      <sheetData sheetId="24">
        <row r="4">
          <cell r="D4" t="str">
            <v>Peso Promedio</v>
          </cell>
        </row>
      </sheetData>
      <sheetData sheetId="25">
        <row r="3">
          <cell r="C3" t="str">
            <v>Piezas OK</v>
          </cell>
        </row>
        <row r="4">
          <cell r="B4">
            <v>2</v>
          </cell>
        </row>
        <row r="5">
          <cell r="B5">
            <v>3</v>
          </cell>
        </row>
        <row r="6">
          <cell r="B6">
            <v>4</v>
          </cell>
        </row>
        <row r="7">
          <cell r="B7">
            <v>5</v>
          </cell>
        </row>
        <row r="8">
          <cell r="B8">
            <v>7</v>
          </cell>
        </row>
        <row r="9">
          <cell r="B9">
            <v>8</v>
          </cell>
        </row>
        <row r="10">
          <cell r="B10">
            <v>9</v>
          </cell>
        </row>
        <row r="11">
          <cell r="B11">
            <v>10</v>
          </cell>
        </row>
        <row r="12">
          <cell r="B12">
            <v>11</v>
          </cell>
        </row>
        <row r="13">
          <cell r="B13">
            <v>12</v>
          </cell>
        </row>
        <row r="14">
          <cell r="B14">
            <v>14</v>
          </cell>
        </row>
        <row r="15">
          <cell r="B15">
            <v>15</v>
          </cell>
        </row>
        <row r="16">
          <cell r="B16">
            <v>16</v>
          </cell>
        </row>
        <row r="17">
          <cell r="B17">
            <v>18</v>
          </cell>
        </row>
        <row r="18">
          <cell r="B18">
            <v>19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</sheetData>
      <sheetData sheetId="26">
        <row r="7">
          <cell r="D7" t="str">
            <v>PNC (pzas)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3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4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5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0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1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V29"/>
  <sheetViews>
    <sheetView topLeftCell="A9" workbookViewId="0">
      <selection activeCell="X30" sqref="X30"/>
    </sheetView>
  </sheetViews>
  <sheetFormatPr baseColWidth="10" defaultRowHeight="15"/>
  <cols>
    <col min="1" max="1" width="0.7109375" customWidth="1"/>
    <col min="2" max="2" width="9" customWidth="1"/>
    <col min="3" max="4" width="5.42578125" customWidth="1"/>
    <col min="5" max="5" width="0.42578125" customWidth="1"/>
    <col min="6" max="6" width="4.5703125" customWidth="1"/>
    <col min="7" max="7" width="4.28515625" customWidth="1"/>
    <col min="8" max="8" width="5.140625" customWidth="1"/>
    <col min="9" max="9" width="5.5703125" customWidth="1"/>
    <col min="10" max="10" width="4.28515625" customWidth="1"/>
    <col min="11" max="11" width="3.7109375" customWidth="1"/>
    <col min="12" max="12" width="0.5703125" customWidth="1"/>
    <col min="13" max="13" width="5.28515625" customWidth="1"/>
    <col min="14" max="14" width="5.7109375" customWidth="1"/>
    <col min="15" max="15" width="0.5703125" customWidth="1"/>
    <col min="16" max="16" width="5" customWidth="1"/>
    <col min="17" max="17" width="0.5703125" customWidth="1"/>
    <col min="18" max="18" width="11.42578125" bestFit="1" customWidth="1"/>
    <col min="19" max="19" width="5.42578125" style="45" customWidth="1"/>
    <col min="20" max="20" width="5.42578125" customWidth="1"/>
    <col min="21" max="21" width="6" bestFit="1" customWidth="1"/>
    <col min="22" max="22" width="0.5703125" customWidth="1"/>
    <col min="23" max="23" width="9" customWidth="1"/>
    <col min="24" max="24" width="6" bestFit="1" customWidth="1"/>
    <col min="25" max="25" width="0.5703125" customWidth="1"/>
    <col min="26" max="26" width="11" bestFit="1" customWidth="1"/>
    <col min="27" max="27" width="4.5703125" customWidth="1"/>
    <col min="28" max="28" width="0.85546875" customWidth="1"/>
    <col min="29" max="29" width="7" customWidth="1"/>
    <col min="30" max="30" width="7.5703125" style="45" bestFit="1" customWidth="1"/>
    <col min="31" max="31" width="4.85546875" customWidth="1"/>
    <col min="32" max="32" width="4.28515625" customWidth="1"/>
    <col min="33" max="33" width="5.42578125" customWidth="1"/>
    <col min="34" max="34" width="0.5703125" customWidth="1"/>
    <col min="35" max="35" width="4.85546875" hidden="1" customWidth="1"/>
    <col min="36" max="36" width="5.42578125" hidden="1" customWidth="1"/>
    <col min="37" max="37" width="5" hidden="1" customWidth="1"/>
    <col min="38" max="38" width="7.7109375" bestFit="1" customWidth="1"/>
    <col min="39" max="40" width="7.5703125" bestFit="1" customWidth="1"/>
    <col min="41" max="41" width="1" customWidth="1"/>
    <col min="42" max="43" width="4.7109375" customWidth="1"/>
    <col min="44" max="44" width="5.42578125" customWidth="1"/>
    <col min="45" max="45" width="0.85546875" customWidth="1"/>
    <col min="46" max="46" width="5.28515625" customWidth="1"/>
    <col min="47" max="47" width="5" customWidth="1"/>
    <col min="48" max="48" width="5.7109375" customWidth="1"/>
    <col min="49" max="49" width="1.42578125" customWidth="1"/>
    <col min="50" max="51" width="4.7109375" customWidth="1"/>
  </cols>
  <sheetData>
    <row r="1" spans="2:48" ht="11.25" customHeight="1"/>
    <row r="2" spans="2:48" ht="21">
      <c r="I2" s="208" t="s">
        <v>40</v>
      </c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</row>
    <row r="5" spans="2:48" ht="26.25" customHeight="1">
      <c r="B5" s="131" t="s">
        <v>109</v>
      </c>
      <c r="C5" s="131"/>
      <c r="D5" s="131"/>
      <c r="E5" s="132"/>
      <c r="F5" s="131"/>
      <c r="G5" s="132"/>
      <c r="H5" s="132"/>
      <c r="I5" s="131" t="s">
        <v>110</v>
      </c>
    </row>
    <row r="6" spans="2:48" ht="15.75" thickBot="1">
      <c r="AP6" s="40" t="s">
        <v>21</v>
      </c>
      <c r="AT6" s="209" t="s">
        <v>44</v>
      </c>
      <c r="AU6" s="210"/>
      <c r="AV6" s="211"/>
    </row>
    <row r="7" spans="2:48">
      <c r="B7" s="29" t="s">
        <v>32</v>
      </c>
      <c r="C7" s="30" t="s">
        <v>1</v>
      </c>
      <c r="D7" s="31" t="s">
        <v>1</v>
      </c>
      <c r="E7" s="54"/>
      <c r="F7" s="212" t="s">
        <v>12</v>
      </c>
      <c r="G7" s="213"/>
      <c r="H7" s="213"/>
      <c r="I7" s="213"/>
      <c r="J7" s="213"/>
      <c r="K7" s="214"/>
      <c r="L7" s="15"/>
      <c r="M7" s="215" t="s">
        <v>33</v>
      </c>
      <c r="N7" s="216"/>
      <c r="O7" s="15"/>
      <c r="P7" s="50" t="s">
        <v>10</v>
      </c>
      <c r="Q7" s="54"/>
      <c r="R7" s="50" t="s">
        <v>41</v>
      </c>
      <c r="S7" s="104"/>
      <c r="T7" s="50" t="s">
        <v>29</v>
      </c>
      <c r="U7" s="55" t="s">
        <v>14</v>
      </c>
      <c r="V7" s="54" t="s">
        <v>9</v>
      </c>
      <c r="W7" s="98" t="s">
        <v>62</v>
      </c>
      <c r="X7" s="96" t="s">
        <v>14</v>
      </c>
      <c r="Y7" s="56"/>
      <c r="Z7" s="102" t="s">
        <v>59</v>
      </c>
      <c r="AA7" s="99" t="s">
        <v>43</v>
      </c>
      <c r="AB7" s="54"/>
      <c r="AC7" s="57" t="s">
        <v>38</v>
      </c>
      <c r="AD7" s="58"/>
      <c r="AE7" s="59"/>
      <c r="AF7" s="60"/>
      <c r="AG7" s="50" t="s">
        <v>11</v>
      </c>
      <c r="AH7" s="54"/>
      <c r="AI7" s="217" t="s">
        <v>47</v>
      </c>
      <c r="AJ7" s="218"/>
      <c r="AK7" s="219"/>
      <c r="AL7" s="217" t="s">
        <v>39</v>
      </c>
      <c r="AM7" s="218"/>
      <c r="AN7" s="219"/>
      <c r="AO7" s="54"/>
      <c r="AP7" s="55" t="s">
        <v>22</v>
      </c>
      <c r="AQ7" s="50" t="s">
        <v>20</v>
      </c>
      <c r="AR7" s="50" t="s">
        <v>20</v>
      </c>
      <c r="AS7" s="54"/>
      <c r="AT7" s="15" t="s">
        <v>22</v>
      </c>
      <c r="AU7" s="15" t="s">
        <v>9</v>
      </c>
      <c r="AV7" s="61" t="s">
        <v>9</v>
      </c>
    </row>
    <row r="8" spans="2:48" ht="15.75" thickBot="1">
      <c r="B8" s="32" t="s">
        <v>9</v>
      </c>
      <c r="C8" s="25" t="s">
        <v>9</v>
      </c>
      <c r="D8" s="33" t="s">
        <v>10</v>
      </c>
      <c r="E8" s="3"/>
      <c r="F8" s="37" t="s">
        <v>3</v>
      </c>
      <c r="G8" s="37" t="s">
        <v>4</v>
      </c>
      <c r="H8" s="37" t="s">
        <v>5</v>
      </c>
      <c r="I8" s="37" t="s">
        <v>6</v>
      </c>
      <c r="J8" s="37" t="s">
        <v>8</v>
      </c>
      <c r="K8" s="37" t="s">
        <v>11</v>
      </c>
      <c r="L8" s="2"/>
      <c r="M8" s="38" t="s">
        <v>10</v>
      </c>
      <c r="N8" s="39" t="s">
        <v>61</v>
      </c>
      <c r="O8" s="1"/>
      <c r="P8" s="25" t="s">
        <v>2</v>
      </c>
      <c r="Q8" s="3"/>
      <c r="R8" s="25"/>
      <c r="S8" s="105" t="s">
        <v>34</v>
      </c>
      <c r="T8" s="25" t="s">
        <v>46</v>
      </c>
      <c r="U8" s="41" t="s">
        <v>16</v>
      </c>
      <c r="V8" s="3" t="s">
        <v>9</v>
      </c>
      <c r="W8" s="101" t="s">
        <v>58</v>
      </c>
      <c r="X8" s="97" t="s">
        <v>11</v>
      </c>
      <c r="Y8" s="6"/>
      <c r="Z8" s="103" t="s">
        <v>42</v>
      </c>
      <c r="AA8" s="100"/>
      <c r="AB8" s="3"/>
      <c r="AC8" s="24" t="s">
        <v>23</v>
      </c>
      <c r="AD8" s="46" t="s">
        <v>18</v>
      </c>
      <c r="AE8" s="24" t="s">
        <v>25</v>
      </c>
      <c r="AF8" s="24" t="s">
        <v>26</v>
      </c>
      <c r="AG8" s="25" t="s">
        <v>30</v>
      </c>
      <c r="AH8" s="16"/>
      <c r="AI8" s="26"/>
      <c r="AJ8" s="27"/>
      <c r="AK8" s="28"/>
      <c r="AL8" s="26" t="s">
        <v>60</v>
      </c>
      <c r="AM8" s="27"/>
      <c r="AN8" s="110" t="s">
        <v>108</v>
      </c>
      <c r="AO8" s="3"/>
      <c r="AP8" s="41" t="s">
        <v>14</v>
      </c>
      <c r="AQ8" s="25" t="s">
        <v>27</v>
      </c>
      <c r="AR8" s="25" t="s">
        <v>28</v>
      </c>
      <c r="AS8" s="3"/>
      <c r="AT8" s="2" t="s">
        <v>14</v>
      </c>
      <c r="AU8" s="2" t="s">
        <v>27</v>
      </c>
      <c r="AV8" s="62" t="s">
        <v>28</v>
      </c>
    </row>
    <row r="9" spans="2:48" ht="15.75" thickBot="1">
      <c r="B9" s="34"/>
      <c r="C9" s="35"/>
      <c r="D9" s="36" t="s">
        <v>9</v>
      </c>
      <c r="E9" s="52"/>
      <c r="F9" s="63"/>
      <c r="G9" s="63"/>
      <c r="H9" s="63"/>
      <c r="I9" s="63" t="s">
        <v>7</v>
      </c>
      <c r="J9" s="63"/>
      <c r="K9" s="63"/>
      <c r="L9" s="12"/>
      <c r="M9" s="51" t="s">
        <v>15</v>
      </c>
      <c r="N9" s="63"/>
      <c r="O9" s="12"/>
      <c r="P9" s="35" t="s">
        <v>9</v>
      </c>
      <c r="Q9" s="52"/>
      <c r="R9" s="35"/>
      <c r="S9" s="67"/>
      <c r="T9" s="35" t="s">
        <v>13</v>
      </c>
      <c r="U9" s="64" t="s">
        <v>17</v>
      </c>
      <c r="V9" s="52"/>
      <c r="W9" s="42" t="s">
        <v>19</v>
      </c>
      <c r="X9" s="65"/>
      <c r="Y9" s="52"/>
      <c r="Z9" s="43" t="s">
        <v>19</v>
      </c>
      <c r="AA9" s="44" t="s">
        <v>19</v>
      </c>
      <c r="AB9" s="66"/>
      <c r="AC9" s="35" t="s">
        <v>24</v>
      </c>
      <c r="AD9" s="67" t="s">
        <v>24</v>
      </c>
      <c r="AE9" s="35" t="s">
        <v>24</v>
      </c>
      <c r="AF9" s="35" t="s">
        <v>24</v>
      </c>
      <c r="AG9" s="35" t="s">
        <v>24</v>
      </c>
      <c r="AH9" s="52"/>
      <c r="AI9" s="68" t="s">
        <v>49</v>
      </c>
      <c r="AJ9" s="69" t="s">
        <v>48</v>
      </c>
      <c r="AK9" s="70" t="s">
        <v>50</v>
      </c>
      <c r="AL9" s="71" t="s">
        <v>36</v>
      </c>
      <c r="AM9" s="69" t="s">
        <v>35</v>
      </c>
      <c r="AN9" s="70" t="s">
        <v>37</v>
      </c>
      <c r="AO9" s="52"/>
      <c r="AP9" s="64" t="s">
        <v>20</v>
      </c>
      <c r="AQ9" s="35"/>
      <c r="AR9" s="35"/>
      <c r="AS9" s="52"/>
      <c r="AT9" s="72">
        <v>1</v>
      </c>
      <c r="AU9" s="73">
        <v>0</v>
      </c>
      <c r="AV9" s="53" t="s">
        <v>31</v>
      </c>
    </row>
    <row r="10" spans="2:48" ht="15.75">
      <c r="B10" s="13">
        <v>41137</v>
      </c>
      <c r="C10" s="11" t="s">
        <v>0</v>
      </c>
      <c r="D10" s="15">
        <v>8</v>
      </c>
      <c r="E10" s="2"/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f>SUM(F10:J10)</f>
        <v>0</v>
      </c>
      <c r="L10" s="2"/>
      <c r="M10" s="7">
        <v>0</v>
      </c>
      <c r="N10" s="7">
        <v>0.5</v>
      </c>
      <c r="O10" s="2"/>
      <c r="P10" s="17">
        <f>D10-(M10+N10)</f>
        <v>7.5</v>
      </c>
      <c r="Q10" s="2"/>
      <c r="R10" s="7" t="s">
        <v>112</v>
      </c>
      <c r="S10" s="106">
        <v>0.873</v>
      </c>
      <c r="T10" s="7">
        <v>18</v>
      </c>
      <c r="U10" s="18">
        <f>P10*T10</f>
        <v>135</v>
      </c>
      <c r="V10" s="2"/>
      <c r="W10" s="19">
        <v>39</v>
      </c>
      <c r="X10" s="74">
        <v>39</v>
      </c>
      <c r="Y10" s="22"/>
      <c r="Z10" s="19">
        <v>0</v>
      </c>
      <c r="AA10" s="19">
        <v>0</v>
      </c>
      <c r="AB10" s="5"/>
      <c r="AC10" s="18">
        <f>X10*S10</f>
        <v>34.046999999999997</v>
      </c>
      <c r="AD10" s="47">
        <v>0</v>
      </c>
      <c r="AE10" s="7">
        <v>0</v>
      </c>
      <c r="AF10" s="7">
        <v>0</v>
      </c>
      <c r="AG10" s="18">
        <f>AD10+AF10</f>
        <v>0</v>
      </c>
      <c r="AH10" s="4"/>
      <c r="AI10" s="7">
        <v>0</v>
      </c>
      <c r="AJ10" s="7">
        <v>0</v>
      </c>
      <c r="AK10" s="7">
        <f>100- ((AI10+AJ10)/(X10*2))*100</f>
        <v>100</v>
      </c>
      <c r="AL10" s="49">
        <v>1050</v>
      </c>
      <c r="AM10" s="49">
        <f>AC10+AD10+AE10+AF10</f>
        <v>34.046999999999997</v>
      </c>
      <c r="AN10" s="49">
        <f>AL10-AM10</f>
        <v>1015.953</v>
      </c>
      <c r="AO10" s="5"/>
      <c r="AP10" s="7">
        <f>(X10/U10)*100</f>
        <v>28.888888888888886</v>
      </c>
      <c r="AQ10" s="18">
        <f>(AD10/(AC10+AD10))*100</f>
        <v>0</v>
      </c>
      <c r="AR10" s="7">
        <f>(AG10/AC10)*100</f>
        <v>0</v>
      </c>
      <c r="AS10" s="2"/>
      <c r="AT10" s="7" t="s">
        <v>52</v>
      </c>
      <c r="AU10" s="7" t="s">
        <v>45</v>
      </c>
      <c r="AV10" s="7" t="s">
        <v>57</v>
      </c>
    </row>
    <row r="11" spans="2:48" ht="16.5" thickBot="1">
      <c r="B11" s="14" t="s">
        <v>111</v>
      </c>
      <c r="C11" s="12"/>
      <c r="D11" s="12"/>
      <c r="E11" s="2"/>
      <c r="F11" s="8"/>
      <c r="G11" s="8"/>
      <c r="H11" s="8"/>
      <c r="I11" s="8"/>
      <c r="J11" s="8"/>
      <c r="K11" s="8"/>
      <c r="L11" s="2"/>
      <c r="M11" s="8"/>
      <c r="N11" s="8"/>
      <c r="O11" s="2"/>
      <c r="P11" s="9"/>
      <c r="Q11" s="2"/>
      <c r="R11" s="8"/>
      <c r="S11" s="48"/>
      <c r="T11" s="8"/>
      <c r="U11" s="8"/>
      <c r="V11" s="2"/>
      <c r="W11" s="20"/>
      <c r="X11" s="75"/>
      <c r="Y11" s="21"/>
      <c r="Z11" s="20"/>
      <c r="AA11" s="23"/>
      <c r="AB11" s="5"/>
      <c r="AC11" s="8"/>
      <c r="AD11" s="48"/>
      <c r="AE11" s="8"/>
      <c r="AF11" s="8"/>
      <c r="AG11" s="8"/>
      <c r="AH11" s="4"/>
      <c r="AI11" s="8"/>
      <c r="AJ11" s="8"/>
      <c r="AK11" s="8"/>
      <c r="AL11" s="8"/>
      <c r="AM11" s="8"/>
      <c r="AN11" s="8"/>
      <c r="AO11" s="5"/>
      <c r="AP11" s="8" t="s">
        <v>9</v>
      </c>
      <c r="AQ11" s="8"/>
      <c r="AR11" s="8"/>
      <c r="AS11" s="2"/>
      <c r="AT11" s="8"/>
      <c r="AU11" s="8"/>
      <c r="AV11" s="10"/>
    </row>
    <row r="12" spans="2:48" ht="15.75" thickBot="1"/>
    <row r="13" spans="2:48" ht="15.75">
      <c r="B13" s="13">
        <v>41137</v>
      </c>
      <c r="C13" s="11" t="s">
        <v>114</v>
      </c>
      <c r="D13" s="15">
        <v>7.5</v>
      </c>
      <c r="E13" s="2"/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f>SUM(F13:J13)</f>
        <v>0</v>
      </c>
      <c r="L13" s="2"/>
      <c r="M13" s="7">
        <v>2.5</v>
      </c>
      <c r="N13" s="7">
        <v>0</v>
      </c>
      <c r="O13" s="2"/>
      <c r="P13" s="17">
        <f>D13-(M13+N13)</f>
        <v>5</v>
      </c>
      <c r="Q13" s="2"/>
      <c r="R13" s="7" t="s">
        <v>112</v>
      </c>
      <c r="S13" s="106">
        <v>0.873</v>
      </c>
      <c r="T13" s="7">
        <v>18</v>
      </c>
      <c r="U13" s="18">
        <f>P13*T13</f>
        <v>90</v>
      </c>
      <c r="V13" s="2"/>
      <c r="W13" s="19">
        <v>22</v>
      </c>
      <c r="X13" s="74">
        <v>22</v>
      </c>
      <c r="Y13" s="22"/>
      <c r="Z13" s="19">
        <v>0</v>
      </c>
      <c r="AA13" s="19">
        <v>0</v>
      </c>
      <c r="AB13" s="5"/>
      <c r="AC13" s="18">
        <f>X13*S13</f>
        <v>19.206</v>
      </c>
      <c r="AD13" s="47">
        <v>0</v>
      </c>
      <c r="AE13" s="7">
        <v>0</v>
      </c>
      <c r="AF13" s="7">
        <v>0</v>
      </c>
      <c r="AG13" s="18">
        <f>AD13+AF13</f>
        <v>0</v>
      </c>
      <c r="AH13" s="4"/>
      <c r="AI13" s="7">
        <v>0</v>
      </c>
      <c r="AJ13" s="7">
        <v>0</v>
      </c>
      <c r="AK13" s="7">
        <f>100- ((AI13+AJ13)/(X13*2))*100</f>
        <v>100</v>
      </c>
      <c r="AL13" s="49">
        <f>AN10</f>
        <v>1015.953</v>
      </c>
      <c r="AM13" s="49">
        <f>AC13+AD13+AE13+AF13</f>
        <v>19.206</v>
      </c>
      <c r="AN13" s="49">
        <f>AL13-AM13</f>
        <v>996.74699999999996</v>
      </c>
      <c r="AO13" s="5"/>
      <c r="AP13" s="7">
        <f>(X13/U13)*100</f>
        <v>24.444444444444443</v>
      </c>
      <c r="AQ13" s="18">
        <f>(AD13/(AC13+AD13))*100</f>
        <v>0</v>
      </c>
      <c r="AR13" s="7">
        <f>(AG13/AC13)*100</f>
        <v>0</v>
      </c>
      <c r="AS13" s="2"/>
      <c r="AT13" s="7" t="s">
        <v>52</v>
      </c>
      <c r="AU13" s="7" t="s">
        <v>45</v>
      </c>
      <c r="AV13" s="7" t="s">
        <v>57</v>
      </c>
    </row>
    <row r="14" spans="2:48" ht="16.5" thickBot="1">
      <c r="B14" s="14" t="s">
        <v>113</v>
      </c>
      <c r="C14" s="12"/>
      <c r="D14" s="12"/>
      <c r="E14" s="2"/>
      <c r="F14" s="8"/>
      <c r="G14" s="8"/>
      <c r="H14" s="8"/>
      <c r="I14" s="8"/>
      <c r="J14" s="8"/>
      <c r="K14" s="8"/>
      <c r="L14" s="2"/>
      <c r="M14" s="8"/>
      <c r="N14" s="8"/>
      <c r="O14" s="2"/>
      <c r="P14" s="9"/>
      <c r="Q14" s="2"/>
      <c r="R14" s="8"/>
      <c r="S14" s="48"/>
      <c r="T14" s="8"/>
      <c r="U14" s="8"/>
      <c r="V14" s="2"/>
      <c r="W14" s="20"/>
      <c r="X14" s="75"/>
      <c r="Y14" s="21"/>
      <c r="Z14" s="20"/>
      <c r="AA14" s="23"/>
      <c r="AB14" s="5"/>
      <c r="AC14" s="8"/>
      <c r="AD14" s="48"/>
      <c r="AE14" s="8"/>
      <c r="AF14" s="8"/>
      <c r="AG14" s="8"/>
      <c r="AH14" s="4"/>
      <c r="AI14" s="8"/>
      <c r="AJ14" s="8"/>
      <c r="AK14" s="8"/>
      <c r="AL14" s="8"/>
      <c r="AM14" s="8"/>
      <c r="AN14" s="8"/>
      <c r="AO14" s="5"/>
      <c r="AP14" s="8" t="s">
        <v>9</v>
      </c>
      <c r="AQ14" s="8"/>
      <c r="AR14" s="8"/>
      <c r="AS14" s="2"/>
      <c r="AT14" s="8"/>
      <c r="AU14" s="8"/>
      <c r="AV14" s="10"/>
    </row>
    <row r="15" spans="2:48" ht="15.75" thickBot="1"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5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5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</row>
    <row r="16" spans="2:48" ht="15.75">
      <c r="B16" s="13">
        <v>41138</v>
      </c>
      <c r="C16" s="11" t="s">
        <v>0</v>
      </c>
      <c r="D16" s="15">
        <v>8</v>
      </c>
      <c r="E16" s="2"/>
      <c r="F16" s="7">
        <v>4</v>
      </c>
      <c r="G16" s="7">
        <v>0</v>
      </c>
      <c r="H16" s="7">
        <v>0</v>
      </c>
      <c r="I16" s="7">
        <v>0</v>
      </c>
      <c r="J16" s="7">
        <v>0</v>
      </c>
      <c r="K16" s="7">
        <f>SUM(F16:J16)</f>
        <v>4</v>
      </c>
      <c r="L16" s="2"/>
      <c r="M16" s="7">
        <v>0</v>
      </c>
      <c r="N16" s="7">
        <v>0.5</v>
      </c>
      <c r="O16" s="2"/>
      <c r="P16" s="17">
        <f>D16-(M16+N16)</f>
        <v>7.5</v>
      </c>
      <c r="Q16" s="2"/>
      <c r="R16" s="7" t="s">
        <v>112</v>
      </c>
      <c r="S16" s="106">
        <v>0.873</v>
      </c>
      <c r="T16" s="7">
        <v>18</v>
      </c>
      <c r="U16" s="18">
        <f>P16*T16</f>
        <v>135</v>
      </c>
      <c r="V16" s="2"/>
      <c r="W16" s="19">
        <v>69</v>
      </c>
      <c r="X16" s="74">
        <v>69</v>
      </c>
      <c r="Y16" s="22"/>
      <c r="Z16" s="19">
        <v>0</v>
      </c>
      <c r="AA16" s="19">
        <v>0</v>
      </c>
      <c r="AB16" s="5"/>
      <c r="AC16" s="18">
        <f>X16*S16</f>
        <v>60.237000000000002</v>
      </c>
      <c r="AD16" s="47">
        <v>0</v>
      </c>
      <c r="AE16" s="7">
        <v>0</v>
      </c>
      <c r="AF16" s="7">
        <v>0</v>
      </c>
      <c r="AG16" s="18">
        <f>AD16+AF16</f>
        <v>0</v>
      </c>
      <c r="AH16" s="4"/>
      <c r="AI16" s="7">
        <v>0</v>
      </c>
      <c r="AJ16" s="7">
        <v>0</v>
      </c>
      <c r="AK16" s="7">
        <f>100- ((AI16+AJ16)/(X16*2))*100</f>
        <v>100</v>
      </c>
      <c r="AL16" s="49">
        <f>AN13</f>
        <v>996.74699999999996</v>
      </c>
      <c r="AM16" s="49">
        <f>AC16+AD16+AE16+AF16</f>
        <v>60.237000000000002</v>
      </c>
      <c r="AN16" s="49">
        <f>AL16-AM16</f>
        <v>936.51</v>
      </c>
      <c r="AO16" s="5"/>
      <c r="AP16" s="7">
        <f>(X16/U16)*100</f>
        <v>51.111111111111107</v>
      </c>
      <c r="AQ16" s="18">
        <f>(AD16/(AC16+AD16))*100</f>
        <v>0</v>
      </c>
      <c r="AR16" s="7">
        <f>(AG16/AC16)*100</f>
        <v>0</v>
      </c>
      <c r="AS16" s="2"/>
      <c r="AT16" s="7" t="s">
        <v>52</v>
      </c>
      <c r="AU16" s="7" t="s">
        <v>45</v>
      </c>
      <c r="AV16" s="7" t="s">
        <v>57</v>
      </c>
    </row>
    <row r="17" spans="2:48" ht="16.5" thickBot="1">
      <c r="B17" s="14" t="s">
        <v>80</v>
      </c>
      <c r="C17" s="12"/>
      <c r="D17" s="12"/>
      <c r="E17" s="2"/>
      <c r="F17" s="8"/>
      <c r="G17" s="8"/>
      <c r="H17" s="8"/>
      <c r="I17" s="8"/>
      <c r="J17" s="8"/>
      <c r="K17" s="8"/>
      <c r="L17" s="2"/>
      <c r="M17" s="8"/>
      <c r="N17" s="8"/>
      <c r="O17" s="2"/>
      <c r="P17" s="9"/>
      <c r="Q17" s="2"/>
      <c r="R17" s="8"/>
      <c r="S17" s="48"/>
      <c r="T17" s="8"/>
      <c r="U17" s="8"/>
      <c r="V17" s="2"/>
      <c r="W17" s="20"/>
      <c r="X17" s="75"/>
      <c r="Y17" s="21"/>
      <c r="Z17" s="20"/>
      <c r="AA17" s="23"/>
      <c r="AB17" s="5"/>
      <c r="AC17" s="8"/>
      <c r="AD17" s="48"/>
      <c r="AE17" s="8"/>
      <c r="AF17" s="8"/>
      <c r="AG17" s="8"/>
      <c r="AH17" s="4"/>
      <c r="AI17" s="8"/>
      <c r="AJ17" s="8"/>
      <c r="AK17" s="8"/>
      <c r="AL17" s="8"/>
      <c r="AM17" s="8"/>
      <c r="AN17" s="8"/>
      <c r="AO17" s="5"/>
      <c r="AP17" s="8" t="s">
        <v>9</v>
      </c>
      <c r="AQ17" s="8"/>
      <c r="AR17" s="8"/>
      <c r="AS17" s="2"/>
      <c r="AT17" s="8"/>
      <c r="AU17" s="8"/>
      <c r="AV17" s="10"/>
    </row>
    <row r="18" spans="2:48" ht="15.75" thickBot="1"/>
    <row r="19" spans="2:48" ht="15.75">
      <c r="B19" s="13">
        <v>41139</v>
      </c>
      <c r="C19" s="11" t="s">
        <v>0</v>
      </c>
      <c r="D19" s="15">
        <v>8</v>
      </c>
      <c r="E19" s="2"/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f>SUM(F19:J19)</f>
        <v>0</v>
      </c>
      <c r="L19" s="2"/>
      <c r="M19" s="7">
        <v>0</v>
      </c>
      <c r="N19" s="7">
        <v>0.5</v>
      </c>
      <c r="O19" s="2"/>
      <c r="P19" s="17">
        <f>D19-(M19+N19)</f>
        <v>7.5</v>
      </c>
      <c r="Q19" s="2"/>
      <c r="R19" s="7" t="s">
        <v>112</v>
      </c>
      <c r="S19" s="106">
        <v>0.873</v>
      </c>
      <c r="T19" s="7">
        <v>18</v>
      </c>
      <c r="U19" s="18">
        <f>P19*T19</f>
        <v>135</v>
      </c>
      <c r="V19" s="2"/>
      <c r="W19" s="19">
        <v>20</v>
      </c>
      <c r="X19" s="74">
        <v>20</v>
      </c>
      <c r="Y19" s="22"/>
      <c r="Z19" s="19">
        <v>0</v>
      </c>
      <c r="AA19" s="19">
        <v>0</v>
      </c>
      <c r="AB19" s="5"/>
      <c r="AC19" s="18">
        <f>X19*S19</f>
        <v>17.46</v>
      </c>
      <c r="AD19" s="47">
        <v>0</v>
      </c>
      <c r="AE19" s="7">
        <v>0</v>
      </c>
      <c r="AF19" s="7">
        <v>0</v>
      </c>
      <c r="AG19" s="18">
        <f>AD19+AF19</f>
        <v>0</v>
      </c>
      <c r="AH19" s="4"/>
      <c r="AI19" s="7">
        <v>0</v>
      </c>
      <c r="AJ19" s="7">
        <v>0</v>
      </c>
      <c r="AK19" s="7">
        <f>100- ((AI19+AJ19)/(X19*2))*100</f>
        <v>100</v>
      </c>
      <c r="AL19" s="49">
        <f>AN16</f>
        <v>936.51</v>
      </c>
      <c r="AM19" s="49">
        <f>AC19+AD19+AE19+AF19</f>
        <v>17.46</v>
      </c>
      <c r="AN19" s="49">
        <f>AL19-AM19</f>
        <v>919.05</v>
      </c>
      <c r="AO19" s="5"/>
      <c r="AP19" s="7">
        <f>(X19/U19)*100</f>
        <v>14.814814814814813</v>
      </c>
      <c r="AQ19" s="18">
        <f>(AD19/(AC19+AD19))*100</f>
        <v>0</v>
      </c>
      <c r="AR19" s="7">
        <f>(AG19/AC19)*100</f>
        <v>0</v>
      </c>
      <c r="AS19" s="2"/>
      <c r="AT19" s="7" t="s">
        <v>52</v>
      </c>
      <c r="AU19" s="7" t="s">
        <v>45</v>
      </c>
      <c r="AV19" s="7" t="s">
        <v>57</v>
      </c>
    </row>
    <row r="20" spans="2:48" ht="16.5" thickBot="1">
      <c r="B20" s="14" t="s">
        <v>115</v>
      </c>
      <c r="C20" s="12"/>
      <c r="D20" s="12"/>
      <c r="E20" s="2"/>
      <c r="F20" s="8"/>
      <c r="G20" s="8"/>
      <c r="H20" s="8"/>
      <c r="I20" s="8"/>
      <c r="J20" s="8"/>
      <c r="K20" s="8"/>
      <c r="L20" s="2"/>
      <c r="M20" s="8"/>
      <c r="N20" s="8"/>
      <c r="O20" s="2"/>
      <c r="P20" s="9"/>
      <c r="Q20" s="2"/>
      <c r="R20" s="8"/>
      <c r="S20" s="48"/>
      <c r="T20" s="8"/>
      <c r="U20" s="8"/>
      <c r="V20" s="2"/>
      <c r="W20" s="20"/>
      <c r="X20" s="75"/>
      <c r="Y20" s="21"/>
      <c r="Z20" s="20"/>
      <c r="AA20" s="23"/>
      <c r="AB20" s="5"/>
      <c r="AC20" s="8"/>
      <c r="AD20" s="48"/>
      <c r="AE20" s="8"/>
      <c r="AF20" s="8"/>
      <c r="AG20" s="8"/>
      <c r="AH20" s="4"/>
      <c r="AI20" s="8"/>
      <c r="AJ20" s="8"/>
      <c r="AK20" s="8"/>
      <c r="AL20" s="8"/>
      <c r="AM20" s="8"/>
      <c r="AN20" s="8"/>
      <c r="AO20" s="5"/>
      <c r="AP20" s="8" t="s">
        <v>9</v>
      </c>
      <c r="AQ20" s="8"/>
      <c r="AR20" s="8"/>
      <c r="AS20" s="2"/>
      <c r="AT20" s="8"/>
      <c r="AU20" s="8"/>
      <c r="AV20" s="10"/>
    </row>
    <row r="21" spans="2:48" ht="15.75" thickBot="1"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5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5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</row>
    <row r="22" spans="2:48" ht="15.75">
      <c r="B22" s="13">
        <v>41141</v>
      </c>
      <c r="C22" s="11" t="s">
        <v>0</v>
      </c>
      <c r="D22" s="15">
        <v>8</v>
      </c>
      <c r="E22" s="2"/>
      <c r="F22" s="7">
        <v>4</v>
      </c>
      <c r="G22" s="7">
        <v>0</v>
      </c>
      <c r="H22" s="7">
        <v>0</v>
      </c>
      <c r="I22" s="7">
        <v>0</v>
      </c>
      <c r="J22" s="7">
        <v>0</v>
      </c>
      <c r="K22" s="7">
        <f>SUM(F22:J22)</f>
        <v>4</v>
      </c>
      <c r="L22" s="2"/>
      <c r="M22" s="7">
        <v>0</v>
      </c>
      <c r="N22" s="7">
        <v>0.5</v>
      </c>
      <c r="O22" s="2"/>
      <c r="P22" s="17">
        <f>D22-(M22+N22)</f>
        <v>7.5</v>
      </c>
      <c r="Q22" s="2"/>
      <c r="R22" s="7" t="s">
        <v>112</v>
      </c>
      <c r="S22" s="106">
        <v>0.873</v>
      </c>
      <c r="T22" s="7">
        <v>18</v>
      </c>
      <c r="U22" s="18">
        <f>P22*T22</f>
        <v>135</v>
      </c>
      <c r="V22" s="2"/>
      <c r="W22" s="19">
        <v>86</v>
      </c>
      <c r="X22" s="74">
        <v>86</v>
      </c>
      <c r="Y22" s="22"/>
      <c r="Z22" s="19">
        <v>0</v>
      </c>
      <c r="AA22" s="19">
        <v>0</v>
      </c>
      <c r="AB22" s="5"/>
      <c r="AC22" s="18">
        <f>X22*S22</f>
        <v>75.078000000000003</v>
      </c>
      <c r="AD22" s="47">
        <v>0</v>
      </c>
      <c r="AE22" s="7">
        <v>0</v>
      </c>
      <c r="AF22" s="7">
        <v>0</v>
      </c>
      <c r="AG22" s="18">
        <f>AD22+AF22</f>
        <v>0</v>
      </c>
      <c r="AH22" s="4"/>
      <c r="AI22" s="7">
        <v>0</v>
      </c>
      <c r="AJ22" s="7">
        <v>0</v>
      </c>
      <c r="AK22" s="7">
        <f>100- ((AI22+AJ22)/(X22*2))*100</f>
        <v>100</v>
      </c>
      <c r="AL22" s="49">
        <f>AN19</f>
        <v>919.05</v>
      </c>
      <c r="AM22" s="49">
        <f>AC22+AD22+AE22+AF22</f>
        <v>75.078000000000003</v>
      </c>
      <c r="AN22" s="49">
        <f>AL22-AM22</f>
        <v>843.97199999999998</v>
      </c>
      <c r="AO22" s="5"/>
      <c r="AP22" s="7">
        <f>(X22/U22)*100</f>
        <v>63.703703703703709</v>
      </c>
      <c r="AQ22" s="18">
        <f>(AD22/(AC22+AD22))*100</f>
        <v>0</v>
      </c>
      <c r="AR22" s="7">
        <f>(AG22/AC22)*100</f>
        <v>0</v>
      </c>
      <c r="AS22" s="2"/>
      <c r="AT22" s="7" t="s">
        <v>52</v>
      </c>
      <c r="AU22" s="7" t="s">
        <v>45</v>
      </c>
      <c r="AV22" s="7" t="s">
        <v>57</v>
      </c>
    </row>
    <row r="23" spans="2:48" ht="16.5" thickBot="1">
      <c r="B23" s="14" t="s">
        <v>113</v>
      </c>
      <c r="C23" s="12"/>
      <c r="D23" s="12"/>
      <c r="E23" s="2"/>
      <c r="F23" s="8"/>
      <c r="G23" s="8"/>
      <c r="H23" s="8"/>
      <c r="I23" s="8"/>
      <c r="J23" s="8"/>
      <c r="K23" s="8"/>
      <c r="L23" s="2"/>
      <c r="M23" s="8"/>
      <c r="N23" s="8"/>
      <c r="O23" s="2"/>
      <c r="P23" s="9"/>
      <c r="Q23" s="2"/>
      <c r="R23" s="8"/>
      <c r="S23" s="48"/>
      <c r="T23" s="8"/>
      <c r="U23" s="8"/>
      <c r="V23" s="2"/>
      <c r="W23" s="20"/>
      <c r="X23" s="75"/>
      <c r="Y23" s="21"/>
      <c r="Z23" s="20"/>
      <c r="AA23" s="23"/>
      <c r="AB23" s="5"/>
      <c r="AC23" s="8"/>
      <c r="AD23" s="48"/>
      <c r="AE23" s="8"/>
      <c r="AF23" s="8"/>
      <c r="AG23" s="8"/>
      <c r="AH23" s="4"/>
      <c r="AI23" s="8"/>
      <c r="AJ23" s="8"/>
      <c r="AK23" s="8"/>
      <c r="AL23" s="8"/>
      <c r="AM23" s="8"/>
      <c r="AN23" s="8"/>
      <c r="AO23" s="5"/>
      <c r="AP23" s="8" t="s">
        <v>9</v>
      </c>
      <c r="AQ23" s="8"/>
      <c r="AR23" s="8"/>
      <c r="AS23" s="2"/>
      <c r="AT23" s="8"/>
      <c r="AU23" s="8"/>
      <c r="AV23" s="10"/>
    </row>
    <row r="24" spans="2:48" ht="15.75" thickBot="1"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5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5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</row>
    <row r="25" spans="2:48" ht="15.75">
      <c r="B25" s="13">
        <v>41142</v>
      </c>
      <c r="C25" s="11" t="s">
        <v>0</v>
      </c>
      <c r="D25" s="15">
        <v>8</v>
      </c>
      <c r="E25" s="2"/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f>SUM(F25:J25)</f>
        <v>0</v>
      </c>
      <c r="L25" s="2"/>
      <c r="M25" s="7">
        <v>0</v>
      </c>
      <c r="N25" s="7">
        <v>0.5</v>
      </c>
      <c r="O25" s="2"/>
      <c r="P25" s="17">
        <f>D25-(M25+N25)</f>
        <v>7.5</v>
      </c>
      <c r="Q25" s="2"/>
      <c r="R25" s="7" t="s">
        <v>112</v>
      </c>
      <c r="S25" s="106">
        <v>0.873</v>
      </c>
      <c r="T25" s="7">
        <v>18</v>
      </c>
      <c r="U25" s="18">
        <f>P25*T25</f>
        <v>135</v>
      </c>
      <c r="V25" s="2"/>
      <c r="W25" s="19">
        <v>77</v>
      </c>
      <c r="X25" s="74">
        <v>77</v>
      </c>
      <c r="Y25" s="22"/>
      <c r="Z25" s="19">
        <v>0</v>
      </c>
      <c r="AA25" s="19">
        <v>0</v>
      </c>
      <c r="AB25" s="5"/>
      <c r="AC25" s="18">
        <f>X25*S25</f>
        <v>67.221000000000004</v>
      </c>
      <c r="AD25" s="47">
        <v>0</v>
      </c>
      <c r="AE25" s="7">
        <v>0</v>
      </c>
      <c r="AF25" s="7">
        <v>0</v>
      </c>
      <c r="AG25" s="18">
        <f>AD25+AF25</f>
        <v>0</v>
      </c>
      <c r="AH25" s="4"/>
      <c r="AI25" s="7">
        <v>0</v>
      </c>
      <c r="AJ25" s="7">
        <v>0</v>
      </c>
      <c r="AK25" s="7">
        <f>100- ((AI25+AJ25)/(X25*2))*100</f>
        <v>100</v>
      </c>
      <c r="AL25" s="49">
        <f>AN22</f>
        <v>843.97199999999998</v>
      </c>
      <c r="AM25" s="49">
        <f>AC25+AD25+AE25+AF25</f>
        <v>67.221000000000004</v>
      </c>
      <c r="AN25" s="49">
        <f>AL25-AM25</f>
        <v>776.75099999999998</v>
      </c>
      <c r="AO25" s="5"/>
      <c r="AP25" s="7">
        <f>(X25/U25)*100</f>
        <v>57.037037037037038</v>
      </c>
      <c r="AQ25" s="18">
        <f>(AD25/(AC25+AD25))*100</f>
        <v>0</v>
      </c>
      <c r="AR25" s="7">
        <f>(AG25/AC25)*100</f>
        <v>0</v>
      </c>
      <c r="AS25" s="2"/>
      <c r="AT25" s="7" t="s">
        <v>52</v>
      </c>
      <c r="AU25" s="7" t="s">
        <v>45</v>
      </c>
      <c r="AV25" s="7" t="s">
        <v>57</v>
      </c>
    </row>
    <row r="26" spans="2:48" ht="16.5" thickBot="1">
      <c r="B26" s="14" t="s">
        <v>116</v>
      </c>
      <c r="C26" s="12"/>
      <c r="D26" s="12"/>
      <c r="E26" s="2"/>
      <c r="F26" s="8"/>
      <c r="G26" s="8"/>
      <c r="H26" s="8"/>
      <c r="I26" s="8"/>
      <c r="J26" s="8"/>
      <c r="K26" s="8"/>
      <c r="L26" s="2"/>
      <c r="M26" s="8"/>
      <c r="N26" s="8"/>
      <c r="O26" s="2"/>
      <c r="P26" s="9"/>
      <c r="Q26" s="2"/>
      <c r="R26" s="8"/>
      <c r="S26" s="48"/>
      <c r="T26" s="8"/>
      <c r="U26" s="8"/>
      <c r="V26" s="2"/>
      <c r="W26" s="20"/>
      <c r="X26" s="75"/>
      <c r="Y26" s="21"/>
      <c r="Z26" s="20"/>
      <c r="AA26" s="23"/>
      <c r="AB26" s="5"/>
      <c r="AC26" s="8"/>
      <c r="AD26" s="48"/>
      <c r="AE26" s="8"/>
      <c r="AF26" s="8"/>
      <c r="AG26" s="8"/>
      <c r="AH26" s="4"/>
      <c r="AI26" s="8"/>
      <c r="AJ26" s="8"/>
      <c r="AK26" s="8"/>
      <c r="AL26" s="8"/>
      <c r="AM26" s="8"/>
      <c r="AN26" s="8"/>
      <c r="AO26" s="5"/>
      <c r="AP26" s="8" t="s">
        <v>9</v>
      </c>
      <c r="AQ26" s="8"/>
      <c r="AR26" s="8"/>
      <c r="AS26" s="2"/>
      <c r="AT26" s="8"/>
      <c r="AU26" s="8"/>
      <c r="AV26" s="10"/>
    </row>
    <row r="27" spans="2:48">
      <c r="B27" s="109"/>
    </row>
    <row r="29" spans="2:48">
      <c r="X29">
        <f>SUM(X10:X25)</f>
        <v>313</v>
      </c>
    </row>
  </sheetData>
  <mergeCells count="6">
    <mergeCell ref="I2:AE2"/>
    <mergeCell ref="AT6:AV6"/>
    <mergeCell ref="F7:K7"/>
    <mergeCell ref="M7:N7"/>
    <mergeCell ref="AI7:AK7"/>
    <mergeCell ref="AL7:AN7"/>
  </mergeCells>
  <conditionalFormatting sqref="AT10:AV10 AT13:AV13 AT16:AV16">
    <cfRule type="containsText" dxfId="251" priority="17" operator="containsText" text="Si">
      <formula>NOT(ISERROR(SEARCH("Si",AT10)))</formula>
    </cfRule>
    <cfRule type="containsText" dxfId="250" priority="18" operator="containsText" text="No">
      <formula>NOT(ISERROR(SEARCH("No",AT10)))</formula>
    </cfRule>
  </conditionalFormatting>
  <conditionalFormatting sqref="AT19:AV19">
    <cfRule type="containsText" dxfId="249" priority="5" operator="containsText" text="Si">
      <formula>NOT(ISERROR(SEARCH("Si",AT19)))</formula>
    </cfRule>
    <cfRule type="containsText" dxfId="248" priority="6" operator="containsText" text="No">
      <formula>NOT(ISERROR(SEARCH("No",AT19)))</formula>
    </cfRule>
  </conditionalFormatting>
  <conditionalFormatting sqref="AT22:AV22">
    <cfRule type="containsText" dxfId="247" priority="3" operator="containsText" text="Si">
      <formula>NOT(ISERROR(SEARCH("Si",AT22)))</formula>
    </cfRule>
    <cfRule type="containsText" dxfId="246" priority="4" operator="containsText" text="No">
      <formula>NOT(ISERROR(SEARCH("No",AT22)))</formula>
    </cfRule>
  </conditionalFormatting>
  <conditionalFormatting sqref="AT25:AV25">
    <cfRule type="containsText" dxfId="245" priority="1" operator="containsText" text="Si">
      <formula>NOT(ISERROR(SEARCH("Si",AT25)))</formula>
    </cfRule>
    <cfRule type="containsText" dxfId="244" priority="2" operator="containsText" text="No">
      <formula>NOT(ISERROR(SEARCH("No",AT25)))</formula>
    </cfRule>
  </conditionalFormatting>
  <pageMargins left="0.51181102362204722" right="0.15748031496062992" top="0.74803149606299213" bottom="0.43307086614173229" header="0.31496062992125984" footer="0.31496062992125984"/>
  <pageSetup paperSize="9" scale="60" orientation="landscape" horizontalDpi="200" verticalDpi="200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>
  <dimension ref="B1:AV78"/>
  <sheetViews>
    <sheetView topLeftCell="A64" zoomScale="85" zoomScaleNormal="85" workbookViewId="0">
      <selection activeCell="AD82" sqref="AD82"/>
    </sheetView>
  </sheetViews>
  <sheetFormatPr baseColWidth="10" defaultRowHeight="15"/>
  <cols>
    <col min="1" max="1" width="0.7109375" customWidth="1"/>
    <col min="2" max="2" width="9" customWidth="1"/>
    <col min="3" max="4" width="5.42578125" customWidth="1"/>
    <col min="5" max="5" width="0.42578125" customWidth="1"/>
    <col min="6" max="6" width="4.5703125" customWidth="1"/>
    <col min="7" max="7" width="4.28515625" customWidth="1"/>
    <col min="8" max="8" width="5.140625" customWidth="1"/>
    <col min="9" max="9" width="5.5703125" customWidth="1"/>
    <col min="10" max="10" width="4.28515625" customWidth="1"/>
    <col min="11" max="11" width="5.140625" bestFit="1" customWidth="1"/>
    <col min="12" max="12" width="0.5703125" customWidth="1"/>
    <col min="13" max="13" width="5.28515625" customWidth="1"/>
    <col min="14" max="14" width="5.7109375" customWidth="1"/>
    <col min="15" max="15" width="0.5703125" customWidth="1"/>
    <col min="16" max="16" width="5" customWidth="1"/>
    <col min="17" max="17" width="0.5703125" customWidth="1"/>
    <col min="18" max="18" width="11.42578125" bestFit="1" customWidth="1"/>
    <col min="19" max="19" width="5.42578125" style="45" customWidth="1"/>
    <col min="20" max="20" width="5.42578125" customWidth="1"/>
    <col min="21" max="21" width="6" bestFit="1" customWidth="1"/>
    <col min="22" max="22" width="0.5703125" customWidth="1"/>
    <col min="23" max="23" width="9" customWidth="1"/>
    <col min="24" max="24" width="6" bestFit="1" customWidth="1"/>
    <col min="25" max="25" width="0.5703125" customWidth="1"/>
    <col min="26" max="26" width="11" bestFit="1" customWidth="1"/>
    <col min="27" max="27" width="4.5703125" customWidth="1"/>
    <col min="28" max="28" width="0.85546875" customWidth="1"/>
    <col min="29" max="29" width="7" customWidth="1"/>
    <col min="30" max="30" width="7.7109375" style="45" bestFit="1" customWidth="1"/>
    <col min="31" max="31" width="4.85546875" customWidth="1"/>
    <col min="32" max="32" width="4.28515625" customWidth="1"/>
    <col min="33" max="33" width="5.42578125" customWidth="1"/>
    <col min="34" max="34" width="0.5703125" customWidth="1"/>
    <col min="35" max="35" width="4.85546875" hidden="1" customWidth="1"/>
    <col min="36" max="36" width="5.42578125" hidden="1" customWidth="1"/>
    <col min="37" max="37" width="5" hidden="1" customWidth="1"/>
    <col min="38" max="38" width="7.7109375" bestFit="1" customWidth="1"/>
    <col min="39" max="40" width="7.5703125" bestFit="1" customWidth="1"/>
    <col min="41" max="41" width="1" customWidth="1"/>
    <col min="42" max="43" width="4.7109375" customWidth="1"/>
    <col min="44" max="44" width="5.42578125" customWidth="1"/>
    <col min="45" max="45" width="0.85546875" customWidth="1"/>
    <col min="46" max="46" width="5.28515625" customWidth="1"/>
    <col min="47" max="47" width="5" customWidth="1"/>
    <col min="48" max="48" width="5.7109375" customWidth="1"/>
    <col min="49" max="49" width="1.42578125" customWidth="1"/>
    <col min="50" max="51" width="4.7109375" customWidth="1"/>
  </cols>
  <sheetData>
    <row r="1" spans="2:48" ht="11.25" customHeight="1"/>
    <row r="2" spans="2:48" ht="21">
      <c r="I2" s="208" t="s">
        <v>40</v>
      </c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</row>
    <row r="5" spans="2:48" ht="26.25" customHeight="1">
      <c r="B5" s="131" t="s">
        <v>109</v>
      </c>
      <c r="C5" s="131"/>
      <c r="D5" s="131"/>
      <c r="E5" s="132"/>
      <c r="F5" s="131"/>
      <c r="G5" s="132"/>
      <c r="H5" s="132"/>
      <c r="I5" s="131" t="s">
        <v>110</v>
      </c>
    </row>
    <row r="6" spans="2:48" ht="15.75" thickBot="1">
      <c r="AP6" s="40" t="s">
        <v>21</v>
      </c>
      <c r="AT6" s="209" t="s">
        <v>44</v>
      </c>
      <c r="AU6" s="210"/>
      <c r="AV6" s="211"/>
    </row>
    <row r="7" spans="2:48">
      <c r="B7" s="29" t="s">
        <v>32</v>
      </c>
      <c r="C7" s="30" t="s">
        <v>1</v>
      </c>
      <c r="D7" s="31" t="s">
        <v>1</v>
      </c>
      <c r="E7" s="54"/>
      <c r="F7" s="212" t="s">
        <v>12</v>
      </c>
      <c r="G7" s="213"/>
      <c r="H7" s="213"/>
      <c r="I7" s="213"/>
      <c r="J7" s="213"/>
      <c r="K7" s="214"/>
      <c r="L7" s="15"/>
      <c r="M7" s="215" t="s">
        <v>33</v>
      </c>
      <c r="N7" s="216"/>
      <c r="O7" s="15"/>
      <c r="P7" s="50" t="s">
        <v>10</v>
      </c>
      <c r="Q7" s="54"/>
      <c r="R7" s="50" t="s">
        <v>41</v>
      </c>
      <c r="S7" s="104"/>
      <c r="T7" s="50" t="s">
        <v>29</v>
      </c>
      <c r="U7" s="55" t="s">
        <v>14</v>
      </c>
      <c r="V7" s="54" t="s">
        <v>9</v>
      </c>
      <c r="W7" s="98" t="s">
        <v>62</v>
      </c>
      <c r="X7" s="96" t="s">
        <v>14</v>
      </c>
      <c r="Y7" s="56"/>
      <c r="Z7" s="102" t="s">
        <v>59</v>
      </c>
      <c r="AA7" s="99" t="s">
        <v>43</v>
      </c>
      <c r="AB7" s="54"/>
      <c r="AC7" s="57" t="s">
        <v>38</v>
      </c>
      <c r="AD7" s="58"/>
      <c r="AE7" s="59"/>
      <c r="AF7" s="60"/>
      <c r="AG7" s="50" t="s">
        <v>11</v>
      </c>
      <c r="AH7" s="54"/>
      <c r="AI7" s="217" t="s">
        <v>47</v>
      </c>
      <c r="AJ7" s="218"/>
      <c r="AK7" s="219"/>
      <c r="AL7" s="217" t="s">
        <v>39</v>
      </c>
      <c r="AM7" s="218"/>
      <c r="AN7" s="219"/>
      <c r="AO7" s="54"/>
      <c r="AP7" s="55" t="s">
        <v>22</v>
      </c>
      <c r="AQ7" s="50" t="s">
        <v>20</v>
      </c>
      <c r="AR7" s="50" t="s">
        <v>20</v>
      </c>
      <c r="AS7" s="54"/>
      <c r="AT7" s="15" t="s">
        <v>22</v>
      </c>
      <c r="AU7" s="15" t="s">
        <v>9</v>
      </c>
      <c r="AV7" s="61" t="s">
        <v>9</v>
      </c>
    </row>
    <row r="8" spans="2:48" ht="15.75" thickBot="1">
      <c r="B8" s="32" t="s">
        <v>9</v>
      </c>
      <c r="C8" s="25" t="s">
        <v>9</v>
      </c>
      <c r="D8" s="33" t="s">
        <v>10</v>
      </c>
      <c r="E8" s="3"/>
      <c r="F8" s="37" t="s">
        <v>3</v>
      </c>
      <c r="G8" s="37" t="s">
        <v>4</v>
      </c>
      <c r="H8" s="37" t="s">
        <v>5</v>
      </c>
      <c r="I8" s="37" t="s">
        <v>6</v>
      </c>
      <c r="J8" s="37" t="s">
        <v>8</v>
      </c>
      <c r="K8" s="37" t="s">
        <v>11</v>
      </c>
      <c r="L8" s="2"/>
      <c r="M8" s="38" t="s">
        <v>10</v>
      </c>
      <c r="N8" s="39" t="s">
        <v>61</v>
      </c>
      <c r="O8" s="1"/>
      <c r="P8" s="25" t="s">
        <v>2</v>
      </c>
      <c r="Q8" s="3"/>
      <c r="R8" s="25"/>
      <c r="S8" s="105" t="s">
        <v>34</v>
      </c>
      <c r="T8" s="25" t="s">
        <v>46</v>
      </c>
      <c r="U8" s="41" t="s">
        <v>16</v>
      </c>
      <c r="V8" s="3" t="s">
        <v>9</v>
      </c>
      <c r="W8" s="101" t="s">
        <v>58</v>
      </c>
      <c r="X8" s="97" t="s">
        <v>11</v>
      </c>
      <c r="Y8" s="6"/>
      <c r="Z8" s="103" t="s">
        <v>42</v>
      </c>
      <c r="AA8" s="100"/>
      <c r="AB8" s="3"/>
      <c r="AC8" s="24" t="s">
        <v>23</v>
      </c>
      <c r="AD8" s="46" t="s">
        <v>18</v>
      </c>
      <c r="AE8" s="24" t="s">
        <v>25</v>
      </c>
      <c r="AF8" s="24" t="s">
        <v>26</v>
      </c>
      <c r="AG8" s="25" t="s">
        <v>30</v>
      </c>
      <c r="AH8" s="16"/>
      <c r="AI8" s="26"/>
      <c r="AJ8" s="27"/>
      <c r="AK8" s="28"/>
      <c r="AL8" s="26" t="s">
        <v>60</v>
      </c>
      <c r="AM8" s="27"/>
      <c r="AN8" s="110" t="s">
        <v>165</v>
      </c>
      <c r="AO8" s="3"/>
      <c r="AP8" s="41" t="s">
        <v>14</v>
      </c>
      <c r="AQ8" s="25" t="s">
        <v>27</v>
      </c>
      <c r="AR8" s="25" t="s">
        <v>28</v>
      </c>
      <c r="AS8" s="3"/>
      <c r="AT8" s="2" t="s">
        <v>14</v>
      </c>
      <c r="AU8" s="2" t="s">
        <v>27</v>
      </c>
      <c r="AV8" s="62" t="s">
        <v>28</v>
      </c>
    </row>
    <row r="9" spans="2:48" ht="15.75" thickBot="1">
      <c r="B9" s="34"/>
      <c r="C9" s="35"/>
      <c r="D9" s="36" t="s">
        <v>9</v>
      </c>
      <c r="E9" s="52"/>
      <c r="F9" s="63"/>
      <c r="G9" s="63"/>
      <c r="H9" s="63"/>
      <c r="I9" s="63" t="s">
        <v>7</v>
      </c>
      <c r="J9" s="63"/>
      <c r="K9" s="63"/>
      <c r="L9" s="12"/>
      <c r="M9" s="51" t="s">
        <v>15</v>
      </c>
      <c r="N9" s="63"/>
      <c r="O9" s="12"/>
      <c r="P9" s="35" t="s">
        <v>9</v>
      </c>
      <c r="Q9" s="52"/>
      <c r="R9" s="35"/>
      <c r="S9" s="67"/>
      <c r="T9" s="35" t="s">
        <v>13</v>
      </c>
      <c r="U9" s="64" t="s">
        <v>17</v>
      </c>
      <c r="V9" s="52"/>
      <c r="W9" s="42" t="s">
        <v>19</v>
      </c>
      <c r="X9" s="65"/>
      <c r="Y9" s="52"/>
      <c r="Z9" s="43" t="s">
        <v>19</v>
      </c>
      <c r="AA9" s="44" t="s">
        <v>19</v>
      </c>
      <c r="AB9" s="66"/>
      <c r="AC9" s="35" t="s">
        <v>24</v>
      </c>
      <c r="AD9" s="67" t="s">
        <v>24</v>
      </c>
      <c r="AE9" s="35" t="s">
        <v>24</v>
      </c>
      <c r="AF9" s="35" t="s">
        <v>24</v>
      </c>
      <c r="AG9" s="35" t="s">
        <v>24</v>
      </c>
      <c r="AH9" s="52"/>
      <c r="AI9" s="68" t="s">
        <v>49</v>
      </c>
      <c r="AJ9" s="69" t="s">
        <v>48</v>
      </c>
      <c r="AK9" s="70" t="s">
        <v>50</v>
      </c>
      <c r="AL9" s="71" t="s">
        <v>36</v>
      </c>
      <c r="AM9" s="69" t="s">
        <v>35</v>
      </c>
      <c r="AN9" s="70" t="s">
        <v>37</v>
      </c>
      <c r="AO9" s="52"/>
      <c r="AP9" s="64" t="s">
        <v>20</v>
      </c>
      <c r="AQ9" s="35"/>
      <c r="AR9" s="35"/>
      <c r="AS9" s="52"/>
      <c r="AT9" s="72">
        <v>1</v>
      </c>
      <c r="AU9" s="73">
        <v>0</v>
      </c>
      <c r="AV9" s="53" t="s">
        <v>31</v>
      </c>
    </row>
    <row r="10" spans="2:48" ht="16.5" thickBot="1">
      <c r="B10" s="13">
        <v>41442</v>
      </c>
      <c r="C10" s="11" t="s">
        <v>0</v>
      </c>
      <c r="D10" s="15">
        <v>8</v>
      </c>
      <c r="E10" s="2"/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f>SUM(F10:J10)</f>
        <v>0</v>
      </c>
      <c r="L10" s="2"/>
      <c r="M10" s="7">
        <v>0</v>
      </c>
      <c r="N10" s="7">
        <v>0</v>
      </c>
      <c r="O10" s="2"/>
      <c r="P10" s="17">
        <f>D10-(M10+N10)</f>
        <v>8</v>
      </c>
      <c r="Q10" s="2"/>
      <c r="R10" s="7" t="s">
        <v>51</v>
      </c>
      <c r="S10" s="106">
        <v>1.7</v>
      </c>
      <c r="T10" s="7">
        <v>16</v>
      </c>
      <c r="U10" s="18">
        <v>126</v>
      </c>
      <c r="V10" s="2"/>
      <c r="W10" s="19">
        <v>60</v>
      </c>
      <c r="X10" s="74">
        <v>60</v>
      </c>
      <c r="Y10" s="22"/>
      <c r="Z10" s="19">
        <v>0</v>
      </c>
      <c r="AA10" s="19">
        <v>7</v>
      </c>
      <c r="AB10" s="5"/>
      <c r="AC10" s="18">
        <f>X10*S10</f>
        <v>102</v>
      </c>
      <c r="AD10" s="47">
        <v>6.8</v>
      </c>
      <c r="AE10" s="7">
        <v>0.6</v>
      </c>
      <c r="AF10" s="7">
        <v>0</v>
      </c>
      <c r="AG10" s="47">
        <f>AD10+AF10</f>
        <v>6.8</v>
      </c>
      <c r="AH10" s="4"/>
      <c r="AI10" s="7">
        <v>0</v>
      </c>
      <c r="AJ10" s="7">
        <v>0</v>
      </c>
      <c r="AK10" s="7">
        <f>100- ((AI10+AJ10)/(X10*2))*100</f>
        <v>100</v>
      </c>
      <c r="AL10" s="49">
        <v>1415</v>
      </c>
      <c r="AM10" s="49">
        <f>AC10+AD10+AE10+AF10</f>
        <v>109.39999999999999</v>
      </c>
      <c r="AN10" s="49">
        <f>AL10-AM10</f>
        <v>1305.5999999999999</v>
      </c>
      <c r="AO10" s="5"/>
      <c r="AP10" s="7">
        <f>(X10/U10)*100</f>
        <v>47.619047619047613</v>
      </c>
      <c r="AQ10" s="18">
        <f>(AD10/(AC10+AD10))*100</f>
        <v>6.25</v>
      </c>
      <c r="AR10" s="7">
        <f>(AG10/AC10)*100</f>
        <v>6.666666666666667</v>
      </c>
      <c r="AS10" s="2"/>
      <c r="AT10" s="7" t="s">
        <v>52</v>
      </c>
      <c r="AU10" s="7" t="s">
        <v>52</v>
      </c>
      <c r="AV10" s="7" t="s">
        <v>57</v>
      </c>
    </row>
    <row r="11" spans="2:48" ht="16.5" thickBot="1">
      <c r="B11" s="14" t="s">
        <v>151</v>
      </c>
      <c r="C11" s="12"/>
      <c r="D11" s="12"/>
      <c r="E11" s="2"/>
      <c r="F11" s="8"/>
      <c r="G11" s="8"/>
      <c r="H11" s="8"/>
      <c r="I11" s="8"/>
      <c r="J11" s="8"/>
      <c r="K11" s="8"/>
      <c r="L11" s="2"/>
      <c r="M11" s="8"/>
      <c r="N11" s="8"/>
      <c r="O11" s="2"/>
      <c r="P11" s="133">
        <f>D10-K10-M10-N10</f>
        <v>8</v>
      </c>
      <c r="Q11" s="2"/>
      <c r="R11" s="8"/>
      <c r="S11" s="48"/>
      <c r="T11" s="8"/>
      <c r="U11" s="134">
        <f>P11*T10</f>
        <v>128</v>
      </c>
      <c r="V11" s="2"/>
      <c r="W11" s="20"/>
      <c r="X11" s="75"/>
      <c r="Y11" s="21"/>
      <c r="Z11" s="20"/>
      <c r="AA11" s="23"/>
      <c r="AB11" s="5"/>
      <c r="AC11" s="8"/>
      <c r="AD11" s="48"/>
      <c r="AE11" s="8"/>
      <c r="AF11" s="8"/>
      <c r="AG11" s="8"/>
      <c r="AH11" s="4"/>
      <c r="AI11" s="8"/>
      <c r="AJ11" s="8"/>
      <c r="AK11" s="8"/>
      <c r="AL11" s="8"/>
      <c r="AM11" s="8"/>
      <c r="AN11" s="8"/>
      <c r="AO11" s="5"/>
      <c r="AP11" s="134">
        <f>(X10/U11)*100</f>
        <v>46.875</v>
      </c>
      <c r="AQ11" s="8"/>
      <c r="AR11" s="8"/>
      <c r="AS11" s="2"/>
      <c r="AT11" s="8"/>
      <c r="AU11" s="8"/>
      <c r="AV11" s="10"/>
    </row>
    <row r="12" spans="2:48" ht="15.75" thickBot="1"/>
    <row r="13" spans="2:48" ht="16.5" thickBot="1">
      <c r="B13" s="13">
        <v>41442</v>
      </c>
      <c r="C13" s="11" t="s">
        <v>114</v>
      </c>
      <c r="D13" s="15">
        <v>7.5</v>
      </c>
      <c r="E13" s="2"/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f>SUM(F13:J13)</f>
        <v>0</v>
      </c>
      <c r="L13" s="2"/>
      <c r="M13" s="7">
        <v>2.5</v>
      </c>
      <c r="N13" s="7">
        <v>0</v>
      </c>
      <c r="O13" s="2"/>
      <c r="P13" s="17">
        <f>D13-(M13+N13)</f>
        <v>5</v>
      </c>
      <c r="Q13" s="2"/>
      <c r="R13" s="7" t="s">
        <v>51</v>
      </c>
      <c r="S13" s="106">
        <v>1.9</v>
      </c>
      <c r="T13" s="7">
        <v>16</v>
      </c>
      <c r="U13" s="18">
        <v>126</v>
      </c>
      <c r="V13" s="2"/>
      <c r="W13" s="19">
        <v>91</v>
      </c>
      <c r="X13" s="74">
        <v>91</v>
      </c>
      <c r="Y13" s="22"/>
      <c r="Z13" s="19">
        <v>2</v>
      </c>
      <c r="AA13" s="19">
        <v>2</v>
      </c>
      <c r="AB13" s="5"/>
      <c r="AC13" s="18">
        <f>X13*S13</f>
        <v>172.9</v>
      </c>
      <c r="AD13" s="47">
        <v>3.6</v>
      </c>
      <c r="AE13" s="7">
        <v>2.093</v>
      </c>
      <c r="AF13" s="7">
        <v>0</v>
      </c>
      <c r="AG13" s="47">
        <f>AD13+AF13</f>
        <v>3.6</v>
      </c>
      <c r="AH13" s="4"/>
      <c r="AI13" s="7">
        <v>0</v>
      </c>
      <c r="AJ13" s="7">
        <v>0</v>
      </c>
      <c r="AK13" s="7">
        <f>100- ((AI13+AJ13)/(X13*2))*100</f>
        <v>100</v>
      </c>
      <c r="AL13" s="49">
        <f>AN10</f>
        <v>1305.5999999999999</v>
      </c>
      <c r="AM13" s="49">
        <f>AC13+AD13+AE13+AF13</f>
        <v>178.59299999999999</v>
      </c>
      <c r="AN13" s="49">
        <f>AL13-AM13</f>
        <v>1127.0069999999998</v>
      </c>
      <c r="AO13" s="5"/>
      <c r="AP13" s="7">
        <f>(X13/U13)*100</f>
        <v>72.222222222222214</v>
      </c>
      <c r="AQ13" s="18">
        <f>(AD13/(AC13+AD13))*100</f>
        <v>2.0396600566572238</v>
      </c>
      <c r="AR13" s="7">
        <f>(AG13/AC13)*100</f>
        <v>2.0821283979178715</v>
      </c>
      <c r="AS13" s="2"/>
      <c r="AT13" s="7" t="s">
        <v>52</v>
      </c>
      <c r="AU13" s="7" t="s">
        <v>52</v>
      </c>
      <c r="AV13" s="7" t="s">
        <v>57</v>
      </c>
    </row>
    <row r="14" spans="2:48" ht="16.5" thickBot="1">
      <c r="B14" s="14" t="s">
        <v>115</v>
      </c>
      <c r="C14" s="12"/>
      <c r="D14" s="12"/>
      <c r="E14" s="2"/>
      <c r="F14" s="8"/>
      <c r="G14" s="8"/>
      <c r="H14" s="8"/>
      <c r="I14" s="8"/>
      <c r="J14" s="8"/>
      <c r="K14" s="8"/>
      <c r="L14" s="2"/>
      <c r="M14" s="8"/>
      <c r="N14" s="8"/>
      <c r="O14" s="2"/>
      <c r="P14" s="133">
        <f>D13-K13-M13-N13</f>
        <v>5</v>
      </c>
      <c r="Q14" s="2"/>
      <c r="R14" s="8"/>
      <c r="S14" s="48"/>
      <c r="T14" s="8"/>
      <c r="U14" s="134">
        <f>P14*T13</f>
        <v>80</v>
      </c>
      <c r="V14" s="2"/>
      <c r="W14" s="20"/>
      <c r="X14" s="75"/>
      <c r="Y14" s="21"/>
      <c r="Z14" s="20"/>
      <c r="AA14" s="23"/>
      <c r="AB14" s="5"/>
      <c r="AC14" s="8"/>
      <c r="AD14" s="48"/>
      <c r="AE14" s="8"/>
      <c r="AF14" s="8"/>
      <c r="AG14" s="8"/>
      <c r="AH14" s="4"/>
      <c r="AI14" s="8"/>
      <c r="AJ14" s="8"/>
      <c r="AK14" s="8"/>
      <c r="AL14" s="8"/>
      <c r="AM14" s="8"/>
      <c r="AN14" s="8"/>
      <c r="AO14" s="5"/>
      <c r="AP14" s="134">
        <f>(X13/U14)*100</f>
        <v>113.75</v>
      </c>
      <c r="AQ14" s="8"/>
      <c r="AR14" s="8"/>
      <c r="AS14" s="2"/>
      <c r="AT14" s="8"/>
      <c r="AU14" s="8"/>
      <c r="AV14" s="10"/>
    </row>
    <row r="15" spans="2:48" ht="15.75" thickBot="1"/>
    <row r="16" spans="2:48" ht="16.5" thickBot="1">
      <c r="B16" s="13">
        <v>41443</v>
      </c>
      <c r="C16" s="11" t="s">
        <v>0</v>
      </c>
      <c r="D16" s="15">
        <v>8</v>
      </c>
      <c r="E16" s="2"/>
      <c r="F16" s="7">
        <v>2</v>
      </c>
      <c r="G16" s="7">
        <v>0</v>
      </c>
      <c r="H16" s="7">
        <v>0</v>
      </c>
      <c r="I16" s="7">
        <v>0</v>
      </c>
      <c r="J16" s="7">
        <v>0</v>
      </c>
      <c r="K16" s="7">
        <f>SUM(F16:J16)</f>
        <v>2</v>
      </c>
      <c r="L16" s="2"/>
      <c r="M16" s="7">
        <v>0</v>
      </c>
      <c r="N16" s="7">
        <v>0</v>
      </c>
      <c r="O16" s="2"/>
      <c r="P16" s="17">
        <f>D16-(M16+N16)</f>
        <v>8</v>
      </c>
      <c r="Q16" s="2"/>
      <c r="R16" s="7" t="s">
        <v>51</v>
      </c>
      <c r="S16" s="106">
        <v>1.7</v>
      </c>
      <c r="T16" s="7">
        <v>16</v>
      </c>
      <c r="U16" s="18">
        <v>126</v>
      </c>
      <c r="V16" s="2"/>
      <c r="W16" s="19">
        <v>121</v>
      </c>
      <c r="X16" s="74">
        <v>121</v>
      </c>
      <c r="Y16" s="22"/>
      <c r="Z16" s="19">
        <v>0</v>
      </c>
      <c r="AA16" s="19">
        <v>5</v>
      </c>
      <c r="AB16" s="5"/>
      <c r="AC16" s="18">
        <f>X16*S16</f>
        <v>205.7</v>
      </c>
      <c r="AD16" s="47">
        <v>2.4700000000000002</v>
      </c>
      <c r="AE16" s="7">
        <v>1.21</v>
      </c>
      <c r="AF16" s="7">
        <v>0</v>
      </c>
      <c r="AG16" s="47">
        <f>AD16+AF16</f>
        <v>2.4700000000000002</v>
      </c>
      <c r="AH16" s="4"/>
      <c r="AI16" s="7">
        <v>0</v>
      </c>
      <c r="AJ16" s="7">
        <v>0</v>
      </c>
      <c r="AK16" s="7">
        <f>100- ((AI16+AJ16)/(X16*2))*100</f>
        <v>100</v>
      </c>
      <c r="AL16" s="49">
        <f>AN13</f>
        <v>1127.0069999999998</v>
      </c>
      <c r="AM16" s="49">
        <f>AC16+AD16+AE16+AF16</f>
        <v>209.38</v>
      </c>
      <c r="AN16" s="49">
        <f>AL16-AM16</f>
        <v>917.62699999999984</v>
      </c>
      <c r="AO16" s="5"/>
      <c r="AP16" s="7">
        <f>(X16/U16)*100</f>
        <v>96.031746031746039</v>
      </c>
      <c r="AQ16" s="18">
        <f>(AD16/(AC16+AD16))*100</f>
        <v>1.1865302397079311</v>
      </c>
      <c r="AR16" s="7">
        <f>(AG16/AC16)*100</f>
        <v>1.2007778317938747</v>
      </c>
      <c r="AS16" s="2"/>
      <c r="AT16" s="7" t="s">
        <v>52</v>
      </c>
      <c r="AU16" s="7" t="s">
        <v>52</v>
      </c>
      <c r="AV16" s="7" t="s">
        <v>57</v>
      </c>
    </row>
    <row r="17" spans="2:48" ht="16.5" thickBot="1">
      <c r="B17" s="14" t="s">
        <v>153</v>
      </c>
      <c r="C17" s="12"/>
      <c r="D17" s="12"/>
      <c r="E17" s="2"/>
      <c r="F17" s="8"/>
      <c r="G17" s="8"/>
      <c r="H17" s="8"/>
      <c r="I17" s="8"/>
      <c r="J17" s="8"/>
      <c r="K17" s="8"/>
      <c r="L17" s="2"/>
      <c r="M17" s="8"/>
      <c r="N17" s="8"/>
      <c r="O17" s="2"/>
      <c r="P17" s="133">
        <f>D16-K16-M16-N16</f>
        <v>6</v>
      </c>
      <c r="Q17" s="2"/>
      <c r="R17" s="8"/>
      <c r="S17" s="48"/>
      <c r="T17" s="8"/>
      <c r="U17" s="134">
        <f>P17*T16</f>
        <v>96</v>
      </c>
      <c r="V17" s="2"/>
      <c r="W17" s="20"/>
      <c r="X17" s="75"/>
      <c r="Y17" s="21"/>
      <c r="Z17" s="20"/>
      <c r="AA17" s="23"/>
      <c r="AB17" s="5"/>
      <c r="AC17" s="8"/>
      <c r="AD17" s="48"/>
      <c r="AE17" s="8"/>
      <c r="AF17" s="8"/>
      <c r="AG17" s="8"/>
      <c r="AH17" s="4"/>
      <c r="AI17" s="8"/>
      <c r="AJ17" s="8"/>
      <c r="AK17" s="8"/>
      <c r="AL17" s="8"/>
      <c r="AM17" s="8"/>
      <c r="AN17" s="8"/>
      <c r="AO17" s="5"/>
      <c r="AP17" s="134">
        <f>(X16/U17)*100</f>
        <v>126.04166666666667</v>
      </c>
      <c r="AQ17" s="8"/>
      <c r="AR17" s="8"/>
      <c r="AS17" s="2"/>
      <c r="AT17" s="8"/>
      <c r="AU17" s="8"/>
      <c r="AV17" s="10"/>
    </row>
    <row r="18" spans="2:48" ht="15.75" thickBot="1"/>
    <row r="19" spans="2:48" ht="16.5" thickBot="1">
      <c r="B19" s="13">
        <v>41443</v>
      </c>
      <c r="C19" s="11" t="s">
        <v>114</v>
      </c>
      <c r="D19" s="15">
        <v>7.5</v>
      </c>
      <c r="E19" s="2"/>
      <c r="F19" s="7">
        <v>0</v>
      </c>
      <c r="G19" s="7">
        <v>0</v>
      </c>
      <c r="H19" s="7">
        <v>0.5</v>
      </c>
      <c r="I19" s="7">
        <v>0</v>
      </c>
      <c r="J19" s="7">
        <v>0</v>
      </c>
      <c r="K19" s="7">
        <f>SUM(F19:J19)</f>
        <v>0.5</v>
      </c>
      <c r="L19" s="2"/>
      <c r="M19" s="7">
        <v>2.5</v>
      </c>
      <c r="N19" s="7">
        <v>0</v>
      </c>
      <c r="O19" s="2"/>
      <c r="P19" s="17">
        <f>D19-(M19+N19)</f>
        <v>5</v>
      </c>
      <c r="Q19" s="2"/>
      <c r="R19" s="7" t="s">
        <v>51</v>
      </c>
      <c r="S19" s="106">
        <v>1.9</v>
      </c>
      <c r="T19" s="7">
        <v>16</v>
      </c>
      <c r="U19" s="18">
        <v>126</v>
      </c>
      <c r="V19" s="2"/>
      <c r="W19" s="19">
        <v>93</v>
      </c>
      <c r="X19" s="74">
        <v>93</v>
      </c>
      <c r="Y19" s="22"/>
      <c r="Z19" s="19">
        <v>8</v>
      </c>
      <c r="AA19" s="19">
        <v>8</v>
      </c>
      <c r="AB19" s="5"/>
      <c r="AC19" s="18">
        <f>X19*S19</f>
        <v>176.7</v>
      </c>
      <c r="AD19" s="47">
        <v>12.8</v>
      </c>
      <c r="AE19" s="7">
        <v>3.9060000000000001</v>
      </c>
      <c r="AF19" s="7">
        <v>0</v>
      </c>
      <c r="AG19" s="47">
        <f>AD19+AF19</f>
        <v>12.8</v>
      </c>
      <c r="AH19" s="4"/>
      <c r="AI19" s="7">
        <v>0</v>
      </c>
      <c r="AJ19" s="7">
        <v>0</v>
      </c>
      <c r="AK19" s="7">
        <f>100- ((AI19+AJ19)/(X19*2))*100</f>
        <v>100</v>
      </c>
      <c r="AL19" s="49">
        <f>AN16</f>
        <v>917.62699999999984</v>
      </c>
      <c r="AM19" s="49">
        <f>AC19+AD19+AE19+AF19</f>
        <v>193.40600000000001</v>
      </c>
      <c r="AN19" s="49">
        <f>AL19-AM19</f>
        <v>724.22099999999978</v>
      </c>
      <c r="AO19" s="5"/>
      <c r="AP19" s="7">
        <f>(X19/U19)*100</f>
        <v>73.80952380952381</v>
      </c>
      <c r="AQ19" s="18">
        <f>(AD19/(AC19+AD19))*100</f>
        <v>6.7546174142480204</v>
      </c>
      <c r="AR19" s="7">
        <f>(AG19/AC19)*100</f>
        <v>7.2439162422184493</v>
      </c>
      <c r="AS19" s="2"/>
      <c r="AT19" s="7" t="s">
        <v>52</v>
      </c>
      <c r="AU19" s="7" t="s">
        <v>52</v>
      </c>
      <c r="AV19" s="7" t="s">
        <v>57</v>
      </c>
    </row>
    <row r="20" spans="2:48" ht="16.5" thickBot="1">
      <c r="B20" s="14" t="s">
        <v>115</v>
      </c>
      <c r="C20" s="12"/>
      <c r="D20" s="12"/>
      <c r="E20" s="2"/>
      <c r="F20" s="8"/>
      <c r="G20" s="8"/>
      <c r="H20" s="8"/>
      <c r="I20" s="8"/>
      <c r="J20" s="8"/>
      <c r="K20" s="8"/>
      <c r="L20" s="2"/>
      <c r="M20" s="8"/>
      <c r="N20" s="8"/>
      <c r="O20" s="2"/>
      <c r="P20" s="133">
        <f>D19-K19-M19-N19</f>
        <v>4.5</v>
      </c>
      <c r="Q20" s="2"/>
      <c r="R20" s="8"/>
      <c r="S20" s="48"/>
      <c r="T20" s="8"/>
      <c r="U20" s="134">
        <f>P20*T19</f>
        <v>72</v>
      </c>
      <c r="V20" s="2"/>
      <c r="W20" s="20"/>
      <c r="X20" s="75"/>
      <c r="Y20" s="21"/>
      <c r="Z20" s="20"/>
      <c r="AA20" s="23"/>
      <c r="AB20" s="5"/>
      <c r="AC20" s="8"/>
      <c r="AD20" s="48"/>
      <c r="AE20" s="8"/>
      <c r="AF20" s="8"/>
      <c r="AG20" s="8"/>
      <c r="AH20" s="4"/>
      <c r="AI20" s="8"/>
      <c r="AJ20" s="8"/>
      <c r="AK20" s="8"/>
      <c r="AL20" s="8"/>
      <c r="AM20" s="8"/>
      <c r="AN20" s="8"/>
      <c r="AO20" s="5"/>
      <c r="AP20" s="134">
        <f>(X19/U20)*100</f>
        <v>129.16666666666669</v>
      </c>
      <c r="AQ20" s="8"/>
      <c r="AR20" s="8"/>
      <c r="AS20" s="2"/>
      <c r="AT20" s="8"/>
      <c r="AU20" s="8"/>
      <c r="AV20" s="10"/>
    </row>
    <row r="21" spans="2:48" ht="15.75" thickBot="1"/>
    <row r="22" spans="2:48" ht="16.5" thickBot="1">
      <c r="B22" s="13">
        <v>41444</v>
      </c>
      <c r="C22" s="11" t="s">
        <v>0</v>
      </c>
      <c r="D22" s="15">
        <v>5</v>
      </c>
      <c r="E22" s="2"/>
      <c r="F22" s="7">
        <v>1</v>
      </c>
      <c r="G22" s="7">
        <v>0</v>
      </c>
      <c r="H22" s="7">
        <v>0</v>
      </c>
      <c r="I22" s="7">
        <v>0</v>
      </c>
      <c r="J22" s="7">
        <v>0</v>
      </c>
      <c r="K22" s="7">
        <f>SUM(F22:J22)</f>
        <v>1</v>
      </c>
      <c r="L22" s="2"/>
      <c r="M22" s="7">
        <v>0</v>
      </c>
      <c r="N22" s="7">
        <v>0</v>
      </c>
      <c r="O22" s="2"/>
      <c r="P22" s="17">
        <f>D22-(M22+N22)</f>
        <v>5</v>
      </c>
      <c r="Q22" s="2"/>
      <c r="R22" s="7" t="s">
        <v>51</v>
      </c>
      <c r="S22" s="106">
        <v>1.7</v>
      </c>
      <c r="T22" s="7">
        <v>16</v>
      </c>
      <c r="U22" s="18">
        <v>126</v>
      </c>
      <c r="V22" s="2"/>
      <c r="W22" s="19">
        <v>40</v>
      </c>
      <c r="X22" s="74">
        <v>40</v>
      </c>
      <c r="Y22" s="22"/>
      <c r="Z22" s="19">
        <v>0</v>
      </c>
      <c r="AA22" s="19">
        <v>0</v>
      </c>
      <c r="AB22" s="5"/>
      <c r="AC22" s="18">
        <f>X22*S22</f>
        <v>68</v>
      </c>
      <c r="AD22" s="47">
        <v>0</v>
      </c>
      <c r="AE22" s="7">
        <v>0.4</v>
      </c>
      <c r="AF22" s="7">
        <v>0</v>
      </c>
      <c r="AG22" s="47">
        <f>AD22+AF22</f>
        <v>0</v>
      </c>
      <c r="AH22" s="4"/>
      <c r="AI22" s="7">
        <v>0</v>
      </c>
      <c r="AJ22" s="7">
        <v>0</v>
      </c>
      <c r="AK22" s="7">
        <f>100- ((AI22+AJ22)/(X22*2))*100</f>
        <v>100</v>
      </c>
      <c r="AL22" s="49">
        <f>AN19</f>
        <v>724.22099999999978</v>
      </c>
      <c r="AM22" s="49">
        <f>AC22+AD22+AE22+AF22</f>
        <v>68.400000000000006</v>
      </c>
      <c r="AN22" s="49">
        <f>AL22-AM22</f>
        <v>655.8209999999998</v>
      </c>
      <c r="AO22" s="5"/>
      <c r="AP22" s="7">
        <f>(X22/U22)*100</f>
        <v>31.746031746031743</v>
      </c>
      <c r="AQ22" s="18">
        <f>(AD22/(AC22+AD22))*100</f>
        <v>0</v>
      </c>
      <c r="AR22" s="7">
        <f>(AG22/AC22)*100</f>
        <v>0</v>
      </c>
      <c r="AS22" s="2"/>
      <c r="AT22" s="7" t="s">
        <v>52</v>
      </c>
      <c r="AU22" s="7" t="s">
        <v>52</v>
      </c>
      <c r="AV22" s="7" t="s">
        <v>57</v>
      </c>
    </row>
    <row r="23" spans="2:48" ht="16.5" thickBot="1">
      <c r="B23" s="14" t="s">
        <v>153</v>
      </c>
      <c r="C23" s="12"/>
      <c r="D23" s="12"/>
      <c r="E23" s="2"/>
      <c r="F23" s="8"/>
      <c r="G23" s="8"/>
      <c r="H23" s="8"/>
      <c r="I23" s="8"/>
      <c r="J23" s="8"/>
      <c r="K23" s="8"/>
      <c r="L23" s="2"/>
      <c r="M23" s="8"/>
      <c r="N23" s="8"/>
      <c r="O23" s="2"/>
      <c r="P23" s="133">
        <f>D22-K22-M22-N22</f>
        <v>4</v>
      </c>
      <c r="Q23" s="2"/>
      <c r="R23" s="8"/>
      <c r="S23" s="48"/>
      <c r="T23" s="8"/>
      <c r="U23" s="134">
        <f>P23*T22</f>
        <v>64</v>
      </c>
      <c r="V23" s="2"/>
      <c r="W23" s="20"/>
      <c r="X23" s="75"/>
      <c r="Y23" s="21"/>
      <c r="Z23" s="20"/>
      <c r="AA23" s="23"/>
      <c r="AB23" s="5"/>
      <c r="AC23" s="8"/>
      <c r="AD23" s="48"/>
      <c r="AE23" s="8"/>
      <c r="AF23" s="8"/>
      <c r="AG23" s="8"/>
      <c r="AH23" s="4"/>
      <c r="AI23" s="8"/>
      <c r="AJ23" s="8"/>
      <c r="AK23" s="8"/>
      <c r="AL23" s="8"/>
      <c r="AM23" s="8"/>
      <c r="AN23" s="8"/>
      <c r="AO23" s="5"/>
      <c r="AP23" s="134">
        <f>(X22/U23)*100</f>
        <v>62.5</v>
      </c>
      <c r="AQ23" s="8"/>
      <c r="AR23" s="8"/>
      <c r="AS23" s="2"/>
      <c r="AT23" s="8"/>
      <c r="AU23" s="8"/>
      <c r="AV23" s="10"/>
    </row>
    <row r="24" spans="2:48" ht="15" customHeight="1" thickBot="1"/>
    <row r="25" spans="2:48" ht="16.5" thickBot="1">
      <c r="B25" s="13">
        <v>41445</v>
      </c>
      <c r="C25" s="11" t="s">
        <v>0</v>
      </c>
      <c r="D25" s="15">
        <v>3</v>
      </c>
      <c r="E25" s="2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f>SUM(F25:J25)</f>
        <v>0</v>
      </c>
      <c r="L25" s="2"/>
      <c r="M25" s="7">
        <v>0</v>
      </c>
      <c r="N25" s="7">
        <v>0</v>
      </c>
      <c r="O25" s="2"/>
      <c r="P25" s="17">
        <f>D25-(M25+N25)</f>
        <v>3</v>
      </c>
      <c r="Q25" s="2"/>
      <c r="R25" s="7" t="s">
        <v>51</v>
      </c>
      <c r="S25" s="106">
        <v>1.7</v>
      </c>
      <c r="T25" s="7">
        <v>16</v>
      </c>
      <c r="U25" s="18">
        <v>126</v>
      </c>
      <c r="V25" s="2"/>
      <c r="W25" s="19">
        <v>41</v>
      </c>
      <c r="X25" s="74">
        <v>41</v>
      </c>
      <c r="Y25" s="22"/>
      <c r="Z25" s="19">
        <v>0</v>
      </c>
      <c r="AA25" s="19">
        <v>0</v>
      </c>
      <c r="AB25" s="5"/>
      <c r="AC25" s="18">
        <f>X25*S25</f>
        <v>69.7</v>
      </c>
      <c r="AD25" s="47">
        <v>0</v>
      </c>
      <c r="AE25" s="7">
        <v>0.4</v>
      </c>
      <c r="AF25" s="7">
        <v>0</v>
      </c>
      <c r="AG25" s="47">
        <f>AD25+AF25</f>
        <v>0</v>
      </c>
      <c r="AH25" s="4"/>
      <c r="AI25" s="7">
        <v>0</v>
      </c>
      <c r="AJ25" s="7">
        <v>0</v>
      </c>
      <c r="AK25" s="7">
        <f>100- ((AI25+AJ25)/(X25*2))*100</f>
        <v>100</v>
      </c>
      <c r="AL25" s="49">
        <v>665</v>
      </c>
      <c r="AM25" s="49">
        <f>AC25+AD25+AE25+AF25</f>
        <v>70.100000000000009</v>
      </c>
      <c r="AN25" s="49">
        <f>AL25-AM25</f>
        <v>594.9</v>
      </c>
      <c r="AO25" s="5"/>
      <c r="AP25" s="7">
        <f>(X25/U25)*100</f>
        <v>32.539682539682538</v>
      </c>
      <c r="AQ25" s="18">
        <f>(AD25/(AC25+AD25))*100</f>
        <v>0</v>
      </c>
      <c r="AR25" s="7">
        <f>(AG25/AC25)*100</f>
        <v>0</v>
      </c>
      <c r="AS25" s="2"/>
      <c r="AT25" s="7" t="s">
        <v>52</v>
      </c>
      <c r="AU25" s="7" t="s">
        <v>52</v>
      </c>
      <c r="AV25" s="7" t="s">
        <v>57</v>
      </c>
    </row>
    <row r="26" spans="2:48" ht="16.5" thickBot="1">
      <c r="B26" s="14" t="s">
        <v>153</v>
      </c>
      <c r="C26" s="12"/>
      <c r="D26" s="12"/>
      <c r="E26" s="2"/>
      <c r="F26" s="8"/>
      <c r="G26" s="8"/>
      <c r="H26" s="8"/>
      <c r="I26" s="8"/>
      <c r="J26" s="8"/>
      <c r="K26" s="8"/>
      <c r="L26" s="2"/>
      <c r="M26" s="8"/>
      <c r="N26" s="8"/>
      <c r="O26" s="2"/>
      <c r="P26" s="133">
        <f>D25-K25-M25-N25</f>
        <v>3</v>
      </c>
      <c r="Q26" s="2"/>
      <c r="R26" s="8"/>
      <c r="S26" s="48"/>
      <c r="T26" s="8"/>
      <c r="U26" s="134">
        <f>P26*T25</f>
        <v>48</v>
      </c>
      <c r="V26" s="2"/>
      <c r="W26" s="20"/>
      <c r="X26" s="75"/>
      <c r="Y26" s="21"/>
      <c r="Z26" s="20"/>
      <c r="AA26" s="23"/>
      <c r="AB26" s="5"/>
      <c r="AC26" s="8"/>
      <c r="AD26" s="48"/>
      <c r="AE26" s="8"/>
      <c r="AF26" s="8"/>
      <c r="AG26" s="8"/>
      <c r="AH26" s="4"/>
      <c r="AI26" s="8"/>
      <c r="AJ26" s="8"/>
      <c r="AK26" s="8"/>
      <c r="AL26" s="8"/>
      <c r="AM26" s="8"/>
      <c r="AN26" s="8"/>
      <c r="AO26" s="5"/>
      <c r="AP26" s="134">
        <f>(X25/U26)*100</f>
        <v>85.416666666666657</v>
      </c>
      <c r="AQ26" s="8"/>
      <c r="AR26" s="8"/>
      <c r="AS26" s="2"/>
      <c r="AT26" s="8"/>
      <c r="AU26" s="8"/>
      <c r="AV26" s="10"/>
    </row>
    <row r="27" spans="2:48" ht="15.75" thickBot="1"/>
    <row r="28" spans="2:48" ht="16.5" thickBot="1">
      <c r="B28" s="13">
        <v>41445</v>
      </c>
      <c r="C28" s="11" t="s">
        <v>114</v>
      </c>
      <c r="D28" s="15">
        <v>7.5</v>
      </c>
      <c r="E28" s="2"/>
      <c r="F28" s="7">
        <v>1</v>
      </c>
      <c r="G28" s="7">
        <v>0</v>
      </c>
      <c r="H28" s="7">
        <v>0</v>
      </c>
      <c r="I28" s="7">
        <v>0</v>
      </c>
      <c r="J28" s="7">
        <v>0</v>
      </c>
      <c r="K28" s="7">
        <f>SUM(F28:J28)</f>
        <v>1</v>
      </c>
      <c r="L28" s="2"/>
      <c r="M28" s="7">
        <v>2.5</v>
      </c>
      <c r="N28" s="7">
        <v>0</v>
      </c>
      <c r="O28" s="2"/>
      <c r="P28" s="17">
        <f>D28-(M28+N28)</f>
        <v>5</v>
      </c>
      <c r="Q28" s="2"/>
      <c r="R28" s="7" t="s">
        <v>51</v>
      </c>
      <c r="S28" s="106">
        <v>1.9</v>
      </c>
      <c r="T28" s="7">
        <v>16</v>
      </c>
      <c r="U28" s="18">
        <v>126</v>
      </c>
      <c r="V28" s="2"/>
      <c r="W28" s="19">
        <v>82</v>
      </c>
      <c r="X28" s="74">
        <v>82</v>
      </c>
      <c r="Y28" s="22"/>
      <c r="Z28" s="19">
        <v>8</v>
      </c>
      <c r="AA28" s="19">
        <v>8</v>
      </c>
      <c r="AB28" s="5"/>
      <c r="AC28" s="18">
        <f>X28*S28</f>
        <v>155.79999999999998</v>
      </c>
      <c r="AD28" s="47">
        <v>13.8</v>
      </c>
      <c r="AE28" s="7">
        <v>4.0999999999999996</v>
      </c>
      <c r="AF28" s="7">
        <v>0</v>
      </c>
      <c r="AG28" s="47">
        <f>AD28+AF28</f>
        <v>13.8</v>
      </c>
      <c r="AH28" s="4"/>
      <c r="AI28" s="7">
        <v>0</v>
      </c>
      <c r="AJ28" s="7">
        <v>0</v>
      </c>
      <c r="AK28" s="7">
        <f>100- ((AI28+AJ28)/(X28*2))*100</f>
        <v>100</v>
      </c>
      <c r="AL28" s="49">
        <f>AN25</f>
        <v>594.9</v>
      </c>
      <c r="AM28" s="49">
        <f>AC28+AD28+AE28+AF28</f>
        <v>173.7</v>
      </c>
      <c r="AN28" s="49">
        <f>AL28-AM28</f>
        <v>421.2</v>
      </c>
      <c r="AO28" s="5"/>
      <c r="AP28" s="7">
        <f>(X28/U28)*100</f>
        <v>65.079365079365076</v>
      </c>
      <c r="AQ28" s="18">
        <f>(AD28/(AC28+AD28))*100</f>
        <v>8.1367924528301891</v>
      </c>
      <c r="AR28" s="7">
        <f>(AG28/AC28)*100</f>
        <v>8.8575096277278575</v>
      </c>
      <c r="AS28" s="2"/>
      <c r="AT28" s="7" t="s">
        <v>52</v>
      </c>
      <c r="AU28" s="7" t="s">
        <v>52</v>
      </c>
      <c r="AV28" s="7" t="s">
        <v>57</v>
      </c>
    </row>
    <row r="29" spans="2:48" ht="16.5" thickBot="1">
      <c r="B29" s="14" t="s">
        <v>115</v>
      </c>
      <c r="C29" s="12"/>
      <c r="D29" s="12"/>
      <c r="E29" s="2"/>
      <c r="F29" s="8"/>
      <c r="G29" s="8"/>
      <c r="H29" s="8"/>
      <c r="I29" s="8"/>
      <c r="J29" s="8"/>
      <c r="K29" s="8"/>
      <c r="L29" s="2"/>
      <c r="M29" s="8"/>
      <c r="N29" s="8"/>
      <c r="O29" s="2"/>
      <c r="P29" s="133">
        <f>D28-K28-M28-N28</f>
        <v>4</v>
      </c>
      <c r="Q29" s="2"/>
      <c r="R29" s="8"/>
      <c r="S29" s="48"/>
      <c r="T29" s="8"/>
      <c r="U29" s="134">
        <f>P29*T28</f>
        <v>64</v>
      </c>
      <c r="V29" s="2"/>
      <c r="W29" s="20"/>
      <c r="X29" s="75"/>
      <c r="Y29" s="21"/>
      <c r="Z29" s="20"/>
      <c r="AA29" s="23"/>
      <c r="AB29" s="5"/>
      <c r="AC29" s="8"/>
      <c r="AD29" s="48"/>
      <c r="AE29" s="8"/>
      <c r="AF29" s="8"/>
      <c r="AG29" s="8"/>
      <c r="AH29" s="4"/>
      <c r="AI29" s="8"/>
      <c r="AJ29" s="8"/>
      <c r="AK29" s="8"/>
      <c r="AL29" s="8"/>
      <c r="AM29" s="8"/>
      <c r="AN29" s="8"/>
      <c r="AO29" s="5"/>
      <c r="AP29" s="134">
        <f>(X28/U29)*100</f>
        <v>128.125</v>
      </c>
      <c r="AQ29" s="8"/>
      <c r="AR29" s="8"/>
      <c r="AS29" s="2"/>
      <c r="AT29" s="8"/>
      <c r="AU29" s="8"/>
      <c r="AV29" s="10"/>
    </row>
    <row r="30" spans="2:48" ht="15.75" thickBot="1"/>
    <row r="31" spans="2:48" ht="16.5" thickBot="1">
      <c r="B31" s="13">
        <v>41446</v>
      </c>
      <c r="C31" s="11" t="s">
        <v>0</v>
      </c>
      <c r="D31" s="15">
        <v>8</v>
      </c>
      <c r="E31" s="2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f>SUM(F31:J31)</f>
        <v>0</v>
      </c>
      <c r="L31" s="2"/>
      <c r="M31" s="7">
        <v>0</v>
      </c>
      <c r="N31" s="7">
        <v>0</v>
      </c>
      <c r="O31" s="2"/>
      <c r="P31" s="17">
        <f>D31-(M31+N31)</f>
        <v>8</v>
      </c>
      <c r="Q31" s="2"/>
      <c r="R31" s="7" t="s">
        <v>51</v>
      </c>
      <c r="S31" s="106">
        <v>1.7</v>
      </c>
      <c r="T31" s="7">
        <v>16</v>
      </c>
      <c r="U31" s="18">
        <v>126</v>
      </c>
      <c r="V31" s="2"/>
      <c r="W31" s="19">
        <v>132</v>
      </c>
      <c r="X31" s="74">
        <v>132</v>
      </c>
      <c r="Y31" s="22"/>
      <c r="Z31" s="19">
        <v>3</v>
      </c>
      <c r="AA31" s="19">
        <v>3</v>
      </c>
      <c r="AB31" s="5"/>
      <c r="AC31" s="18">
        <f>X31*S31</f>
        <v>224.4</v>
      </c>
      <c r="AD31" s="47">
        <v>6.8</v>
      </c>
      <c r="AE31" s="7">
        <v>0.13200000000000001</v>
      </c>
      <c r="AF31" s="7">
        <v>0</v>
      </c>
      <c r="AG31" s="47">
        <f>AD31+AF31</f>
        <v>6.8</v>
      </c>
      <c r="AH31" s="4"/>
      <c r="AI31" s="7">
        <v>0</v>
      </c>
      <c r="AJ31" s="7">
        <v>0</v>
      </c>
      <c r="AK31" s="7">
        <f>100- ((AI31+AJ31)/(X31*2))*100</f>
        <v>100</v>
      </c>
      <c r="AL31" s="49">
        <f>AN28</f>
        <v>421.2</v>
      </c>
      <c r="AM31" s="49">
        <f>AC31+AD31+AE31+AF31</f>
        <v>231.33200000000002</v>
      </c>
      <c r="AN31" s="49">
        <f>AL31-AM31</f>
        <v>189.86799999999997</v>
      </c>
      <c r="AO31" s="5"/>
      <c r="AP31" s="7">
        <f>(X31/U31)*100</f>
        <v>104.76190476190477</v>
      </c>
      <c r="AQ31" s="18">
        <f>(AD31/(AC31+AD31))*100</f>
        <v>2.9411764705882351</v>
      </c>
      <c r="AR31" s="7">
        <f>(AG31/AC31)*100</f>
        <v>3.0303030303030298</v>
      </c>
      <c r="AS31" s="2"/>
      <c r="AT31" s="7" t="s">
        <v>52</v>
      </c>
      <c r="AU31" s="7" t="s">
        <v>52</v>
      </c>
      <c r="AV31" s="7" t="s">
        <v>57</v>
      </c>
    </row>
    <row r="32" spans="2:48" ht="16.5" thickBot="1">
      <c r="B32" s="14" t="s">
        <v>155</v>
      </c>
      <c r="C32" s="12"/>
      <c r="D32" s="12"/>
      <c r="E32" s="2"/>
      <c r="F32" s="8"/>
      <c r="G32" s="8"/>
      <c r="H32" s="8"/>
      <c r="I32" s="8"/>
      <c r="J32" s="8"/>
      <c r="K32" s="8"/>
      <c r="L32" s="2"/>
      <c r="M32" s="8"/>
      <c r="N32" s="8"/>
      <c r="O32" s="2"/>
      <c r="P32" s="133">
        <f>D31-K31-M31-N31</f>
        <v>8</v>
      </c>
      <c r="Q32" s="2"/>
      <c r="R32" s="8"/>
      <c r="S32" s="48"/>
      <c r="T32" s="8"/>
      <c r="U32" s="134">
        <f>P32*T31</f>
        <v>128</v>
      </c>
      <c r="V32" s="2"/>
      <c r="W32" s="20"/>
      <c r="X32" s="75"/>
      <c r="Y32" s="21"/>
      <c r="Z32" s="20"/>
      <c r="AA32" s="23"/>
      <c r="AB32" s="5"/>
      <c r="AC32" s="8"/>
      <c r="AD32" s="48"/>
      <c r="AE32" s="8"/>
      <c r="AF32" s="8"/>
      <c r="AG32" s="8"/>
      <c r="AH32" s="4"/>
      <c r="AI32" s="8"/>
      <c r="AJ32" s="8"/>
      <c r="AK32" s="8"/>
      <c r="AL32" s="8"/>
      <c r="AM32" s="8"/>
      <c r="AN32" s="8"/>
      <c r="AO32" s="5"/>
      <c r="AP32" s="134">
        <f>(X31/U32)*100</f>
        <v>103.125</v>
      </c>
      <c r="AQ32" s="8"/>
      <c r="AR32" s="8"/>
      <c r="AS32" s="2"/>
      <c r="AT32" s="8"/>
      <c r="AU32" s="8"/>
      <c r="AV32" s="10"/>
    </row>
    <row r="33" spans="2:48" ht="15.75" thickBot="1"/>
    <row r="34" spans="2:48" ht="16.5" thickBot="1">
      <c r="B34" s="13">
        <v>41446</v>
      </c>
      <c r="C34" s="11" t="s">
        <v>114</v>
      </c>
      <c r="D34" s="15">
        <v>7.5</v>
      </c>
      <c r="E34" s="2"/>
      <c r="F34" s="7">
        <v>0.5</v>
      </c>
      <c r="G34" s="7">
        <v>0</v>
      </c>
      <c r="H34" s="7">
        <v>1</v>
      </c>
      <c r="I34" s="7">
        <v>0</v>
      </c>
      <c r="J34" s="7">
        <v>0</v>
      </c>
      <c r="K34" s="7">
        <f>SUM(F34:J34)</f>
        <v>1.5</v>
      </c>
      <c r="L34" s="2"/>
      <c r="M34" s="7">
        <v>2.5</v>
      </c>
      <c r="N34" s="7">
        <v>0</v>
      </c>
      <c r="O34" s="2"/>
      <c r="P34" s="17">
        <f>D34-(M34+N34)</f>
        <v>5</v>
      </c>
      <c r="Q34" s="2"/>
      <c r="R34" s="7" t="s">
        <v>51</v>
      </c>
      <c r="S34" s="106">
        <v>1.9</v>
      </c>
      <c r="T34" s="7">
        <v>16</v>
      </c>
      <c r="U34" s="18">
        <v>126</v>
      </c>
      <c r="V34" s="2"/>
      <c r="W34" s="19">
        <v>47</v>
      </c>
      <c r="X34" s="74">
        <v>47</v>
      </c>
      <c r="Y34" s="22"/>
      <c r="Z34" s="19">
        <v>20</v>
      </c>
      <c r="AA34" s="19">
        <v>20</v>
      </c>
      <c r="AB34" s="5"/>
      <c r="AC34" s="18">
        <f>X34*S34</f>
        <v>89.3</v>
      </c>
      <c r="AD34" s="47">
        <v>25</v>
      </c>
      <c r="AE34" s="7">
        <v>1.4</v>
      </c>
      <c r="AF34" s="7">
        <v>0</v>
      </c>
      <c r="AG34" s="47">
        <f>AD34+AF34</f>
        <v>25</v>
      </c>
      <c r="AH34" s="4"/>
      <c r="AI34" s="7">
        <v>0</v>
      </c>
      <c r="AJ34" s="7">
        <v>0</v>
      </c>
      <c r="AK34" s="7">
        <f>100- ((AI34+AJ34)/(X34*2))*100</f>
        <v>100</v>
      </c>
      <c r="AL34" s="49">
        <f>AN31</f>
        <v>189.86799999999997</v>
      </c>
      <c r="AM34" s="49">
        <f>AC34+AD34+AE34+AF34</f>
        <v>115.7</v>
      </c>
      <c r="AN34" s="49">
        <f>AL34-AM34</f>
        <v>74.167999999999964</v>
      </c>
      <c r="AO34" s="5"/>
      <c r="AP34" s="7">
        <f>(X34/U34)*100</f>
        <v>37.301587301587304</v>
      </c>
      <c r="AQ34" s="18">
        <f>(AD34/(AC34+AD34))*100</f>
        <v>21.872265966754156</v>
      </c>
      <c r="AR34" s="7">
        <f>(AG34/AC34)*100</f>
        <v>27.995520716685331</v>
      </c>
      <c r="AS34" s="2"/>
      <c r="AT34" s="7" t="s">
        <v>52</v>
      </c>
      <c r="AU34" s="7" t="s">
        <v>52</v>
      </c>
      <c r="AV34" s="7" t="s">
        <v>57</v>
      </c>
    </row>
    <row r="35" spans="2:48" ht="16.5" thickBot="1">
      <c r="B35" s="14" t="s">
        <v>80</v>
      </c>
      <c r="C35" s="12"/>
      <c r="D35" s="12"/>
      <c r="E35" s="2"/>
      <c r="F35" s="8"/>
      <c r="G35" s="8"/>
      <c r="H35" s="8"/>
      <c r="I35" s="8"/>
      <c r="J35" s="8"/>
      <c r="K35" s="8"/>
      <c r="L35" s="2"/>
      <c r="M35" s="8"/>
      <c r="N35" s="8"/>
      <c r="O35" s="2"/>
      <c r="P35" s="133">
        <f>D34-K34-M34-N34</f>
        <v>3.5</v>
      </c>
      <c r="Q35" s="2"/>
      <c r="R35" s="8"/>
      <c r="S35" s="48"/>
      <c r="T35" s="8"/>
      <c r="U35" s="134">
        <f>P35*T34</f>
        <v>56</v>
      </c>
      <c r="V35" s="2"/>
      <c r="W35" s="20"/>
      <c r="X35" s="75"/>
      <c r="Y35" s="21"/>
      <c r="Z35" s="20"/>
      <c r="AA35" s="23"/>
      <c r="AB35" s="5"/>
      <c r="AC35" s="8"/>
      <c r="AD35" s="48"/>
      <c r="AE35" s="8"/>
      <c r="AF35" s="8"/>
      <c r="AG35" s="8"/>
      <c r="AH35" s="4"/>
      <c r="AI35" s="8"/>
      <c r="AJ35" s="8"/>
      <c r="AK35" s="8"/>
      <c r="AL35" s="8"/>
      <c r="AM35" s="8"/>
      <c r="AN35" s="8"/>
      <c r="AO35" s="5"/>
      <c r="AP35" s="134">
        <f>(X34/U35)*100</f>
        <v>83.928571428571431</v>
      </c>
      <c r="AQ35" s="8"/>
      <c r="AR35" s="8"/>
      <c r="AS35" s="2"/>
      <c r="AT35" s="8"/>
      <c r="AU35" s="8"/>
      <c r="AV35" s="10"/>
    </row>
    <row r="36" spans="2:48" ht="15.75" thickBot="1"/>
    <row r="37" spans="2:48">
      <c r="B37" s="29" t="s">
        <v>32</v>
      </c>
      <c r="C37" s="30" t="s">
        <v>1</v>
      </c>
      <c r="D37" s="31" t="s">
        <v>1</v>
      </c>
      <c r="E37" s="54"/>
      <c r="F37" s="212" t="s">
        <v>12</v>
      </c>
      <c r="G37" s="213"/>
      <c r="H37" s="213"/>
      <c r="I37" s="213"/>
      <c r="J37" s="213"/>
      <c r="K37" s="214"/>
      <c r="L37" s="15"/>
      <c r="M37" s="215" t="s">
        <v>33</v>
      </c>
      <c r="N37" s="216"/>
      <c r="O37" s="15"/>
      <c r="P37" s="50" t="s">
        <v>10</v>
      </c>
      <c r="Q37" s="54"/>
      <c r="R37" s="50" t="s">
        <v>41</v>
      </c>
      <c r="S37" s="104"/>
      <c r="T37" s="50" t="s">
        <v>29</v>
      </c>
      <c r="U37" s="55" t="s">
        <v>14</v>
      </c>
      <c r="V37" s="54" t="s">
        <v>9</v>
      </c>
      <c r="W37" s="98" t="s">
        <v>62</v>
      </c>
      <c r="X37" s="96" t="s">
        <v>14</v>
      </c>
      <c r="Y37" s="56"/>
      <c r="Z37" s="102" t="s">
        <v>59</v>
      </c>
      <c r="AA37" s="99" t="s">
        <v>43</v>
      </c>
      <c r="AB37" s="54"/>
      <c r="AC37" s="57" t="s">
        <v>38</v>
      </c>
      <c r="AD37" s="58"/>
      <c r="AE37" s="59"/>
      <c r="AF37" s="60"/>
      <c r="AG37" s="50" t="s">
        <v>11</v>
      </c>
      <c r="AH37" s="54"/>
      <c r="AI37" s="217" t="s">
        <v>47</v>
      </c>
      <c r="AJ37" s="218"/>
      <c r="AK37" s="219"/>
      <c r="AL37" s="217" t="s">
        <v>39</v>
      </c>
      <c r="AM37" s="218"/>
      <c r="AN37" s="219"/>
      <c r="AO37" s="54"/>
      <c r="AP37" s="55" t="s">
        <v>22</v>
      </c>
      <c r="AQ37" s="50" t="s">
        <v>20</v>
      </c>
      <c r="AR37" s="50" t="s">
        <v>20</v>
      </c>
      <c r="AS37" s="54"/>
      <c r="AT37" s="15" t="s">
        <v>22</v>
      </c>
      <c r="AU37" s="15" t="s">
        <v>9</v>
      </c>
      <c r="AV37" s="61" t="s">
        <v>9</v>
      </c>
    </row>
    <row r="38" spans="2:48" ht="15.75" thickBot="1">
      <c r="B38" s="32" t="s">
        <v>9</v>
      </c>
      <c r="C38" s="25" t="s">
        <v>9</v>
      </c>
      <c r="D38" s="33" t="s">
        <v>10</v>
      </c>
      <c r="E38" s="3"/>
      <c r="F38" s="37" t="s">
        <v>3</v>
      </c>
      <c r="G38" s="37" t="s">
        <v>4</v>
      </c>
      <c r="H38" s="37" t="s">
        <v>5</v>
      </c>
      <c r="I38" s="37" t="s">
        <v>6</v>
      </c>
      <c r="J38" s="37" t="s">
        <v>8</v>
      </c>
      <c r="K38" s="37" t="s">
        <v>11</v>
      </c>
      <c r="L38" s="2"/>
      <c r="M38" s="38" t="s">
        <v>10</v>
      </c>
      <c r="N38" s="39" t="s">
        <v>61</v>
      </c>
      <c r="O38" s="1"/>
      <c r="P38" s="25" t="s">
        <v>2</v>
      </c>
      <c r="Q38" s="3"/>
      <c r="R38" s="25"/>
      <c r="S38" s="105" t="s">
        <v>34</v>
      </c>
      <c r="T38" s="25" t="s">
        <v>46</v>
      </c>
      <c r="U38" s="41" t="s">
        <v>16</v>
      </c>
      <c r="V38" s="3" t="s">
        <v>9</v>
      </c>
      <c r="W38" s="101" t="s">
        <v>58</v>
      </c>
      <c r="X38" s="97" t="s">
        <v>11</v>
      </c>
      <c r="Y38" s="6"/>
      <c r="Z38" s="103" t="s">
        <v>42</v>
      </c>
      <c r="AA38" s="100"/>
      <c r="AB38" s="3"/>
      <c r="AC38" s="24" t="s">
        <v>23</v>
      </c>
      <c r="AD38" s="46" t="s">
        <v>18</v>
      </c>
      <c r="AE38" s="24" t="s">
        <v>25</v>
      </c>
      <c r="AF38" s="24" t="s">
        <v>26</v>
      </c>
      <c r="AG38" s="25" t="s">
        <v>30</v>
      </c>
      <c r="AH38" s="16"/>
      <c r="AI38" s="26"/>
      <c r="AJ38" s="27"/>
      <c r="AK38" s="28"/>
      <c r="AL38" s="26" t="s">
        <v>60</v>
      </c>
      <c r="AM38" s="27"/>
      <c r="AN38" s="110" t="s">
        <v>174</v>
      </c>
      <c r="AO38" s="3"/>
      <c r="AP38" s="41" t="s">
        <v>14</v>
      </c>
      <c r="AQ38" s="25" t="s">
        <v>27</v>
      </c>
      <c r="AR38" s="25" t="s">
        <v>28</v>
      </c>
      <c r="AS38" s="3"/>
      <c r="AT38" s="2" t="s">
        <v>14</v>
      </c>
      <c r="AU38" s="2" t="s">
        <v>27</v>
      </c>
      <c r="AV38" s="62" t="s">
        <v>28</v>
      </c>
    </row>
    <row r="39" spans="2:48" ht="15.75" thickBot="1">
      <c r="B39" s="34"/>
      <c r="C39" s="35"/>
      <c r="D39" s="36" t="s">
        <v>9</v>
      </c>
      <c r="E39" s="52"/>
      <c r="F39" s="63"/>
      <c r="G39" s="63"/>
      <c r="H39" s="63"/>
      <c r="I39" s="63" t="s">
        <v>7</v>
      </c>
      <c r="J39" s="63"/>
      <c r="K39" s="63"/>
      <c r="L39" s="12"/>
      <c r="M39" s="51" t="s">
        <v>15</v>
      </c>
      <c r="N39" s="63"/>
      <c r="O39" s="12"/>
      <c r="P39" s="35" t="s">
        <v>9</v>
      </c>
      <c r="Q39" s="52"/>
      <c r="R39" s="35"/>
      <c r="S39" s="67"/>
      <c r="T39" s="35" t="s">
        <v>13</v>
      </c>
      <c r="U39" s="64" t="s">
        <v>17</v>
      </c>
      <c r="V39" s="52"/>
      <c r="W39" s="42" t="s">
        <v>19</v>
      </c>
      <c r="X39" s="65"/>
      <c r="Y39" s="52"/>
      <c r="Z39" s="43" t="s">
        <v>19</v>
      </c>
      <c r="AA39" s="44" t="s">
        <v>19</v>
      </c>
      <c r="AB39" s="66"/>
      <c r="AC39" s="35" t="s">
        <v>24</v>
      </c>
      <c r="AD39" s="67" t="s">
        <v>24</v>
      </c>
      <c r="AE39" s="35" t="s">
        <v>24</v>
      </c>
      <c r="AF39" s="35" t="s">
        <v>24</v>
      </c>
      <c r="AG39" s="35" t="s">
        <v>24</v>
      </c>
      <c r="AH39" s="52"/>
      <c r="AI39" s="68" t="s">
        <v>49</v>
      </c>
      <c r="AJ39" s="69" t="s">
        <v>48</v>
      </c>
      <c r="AK39" s="70" t="s">
        <v>50</v>
      </c>
      <c r="AL39" s="71" t="s">
        <v>36</v>
      </c>
      <c r="AM39" s="69" t="s">
        <v>35</v>
      </c>
      <c r="AN39" s="70" t="s">
        <v>37</v>
      </c>
      <c r="AO39" s="52"/>
      <c r="AP39" s="64" t="s">
        <v>20</v>
      </c>
      <c r="AQ39" s="35"/>
      <c r="AR39" s="35"/>
      <c r="AS39" s="52"/>
      <c r="AT39" s="72">
        <v>1</v>
      </c>
      <c r="AU39" s="73">
        <v>0</v>
      </c>
      <c r="AV39" s="53" t="s">
        <v>31</v>
      </c>
    </row>
    <row r="40" spans="2:48" ht="16.5" thickBot="1">
      <c r="B40" s="13">
        <v>41447</v>
      </c>
      <c r="C40" s="11" t="s">
        <v>0</v>
      </c>
      <c r="D40" s="15">
        <v>8</v>
      </c>
      <c r="E40" s="2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f>SUM(F40:J40)</f>
        <v>0</v>
      </c>
      <c r="L40" s="2"/>
      <c r="M40" s="7">
        <v>0</v>
      </c>
      <c r="N40" s="7">
        <v>0</v>
      </c>
      <c r="O40" s="2"/>
      <c r="P40" s="17">
        <f>D40-(M40+N40)</f>
        <v>8</v>
      </c>
      <c r="Q40" s="2"/>
      <c r="R40" s="7" t="s">
        <v>51</v>
      </c>
      <c r="S40" s="106">
        <v>1.7</v>
      </c>
      <c r="T40" s="7">
        <v>16</v>
      </c>
      <c r="U40" s="18">
        <v>126</v>
      </c>
      <c r="V40" s="2"/>
      <c r="W40" s="19">
        <v>135</v>
      </c>
      <c r="X40" s="74">
        <v>135</v>
      </c>
      <c r="Y40" s="22"/>
      <c r="Z40" s="19">
        <v>3</v>
      </c>
      <c r="AA40" s="19">
        <v>3</v>
      </c>
      <c r="AB40" s="5"/>
      <c r="AC40" s="18">
        <f>X40*S40</f>
        <v>229.5</v>
      </c>
      <c r="AD40" s="47">
        <v>6.2</v>
      </c>
      <c r="AE40" s="7">
        <v>0.13</v>
      </c>
      <c r="AF40" s="7">
        <v>0</v>
      </c>
      <c r="AG40" s="47">
        <f>AD40+AF40</f>
        <v>6.2</v>
      </c>
      <c r="AH40" s="4"/>
      <c r="AI40" s="7">
        <v>0</v>
      </c>
      <c r="AJ40" s="7">
        <v>0</v>
      </c>
      <c r="AK40" s="7">
        <f>100- ((AI40+AJ40)/(X40*2))*100</f>
        <v>100</v>
      </c>
      <c r="AL40" s="49">
        <v>804</v>
      </c>
      <c r="AM40" s="49">
        <f>AC40+AD40+AE40+AF40</f>
        <v>235.82999999999998</v>
      </c>
      <c r="AN40" s="49">
        <f>AL40-AM40</f>
        <v>568.17000000000007</v>
      </c>
      <c r="AO40" s="5"/>
      <c r="AP40" s="7">
        <f>(X40/U40)*100</f>
        <v>107.14285714285714</v>
      </c>
      <c r="AQ40" s="18">
        <f>(AD40/(AC40+AD40))*100</f>
        <v>2.630462452269835</v>
      </c>
      <c r="AR40" s="7">
        <f>(AG40/AC40)*100</f>
        <v>2.7015250544662308</v>
      </c>
      <c r="AS40" s="2"/>
      <c r="AT40" s="7" t="s">
        <v>52</v>
      </c>
      <c r="AU40" s="7" t="s">
        <v>52</v>
      </c>
      <c r="AV40" s="7" t="s">
        <v>57</v>
      </c>
    </row>
    <row r="41" spans="2:48" ht="16.5" thickBot="1">
      <c r="B41" s="14" t="s">
        <v>156</v>
      </c>
      <c r="C41" s="12"/>
      <c r="D41" s="12"/>
      <c r="E41" s="2"/>
      <c r="F41" s="8"/>
      <c r="G41" s="8"/>
      <c r="H41" s="8"/>
      <c r="I41" s="8"/>
      <c r="J41" s="8"/>
      <c r="K41" s="8"/>
      <c r="L41" s="2"/>
      <c r="M41" s="8"/>
      <c r="N41" s="8"/>
      <c r="O41" s="2"/>
      <c r="P41" s="133">
        <f>D40-K40-M40-N40</f>
        <v>8</v>
      </c>
      <c r="Q41" s="2"/>
      <c r="R41" s="8"/>
      <c r="S41" s="48"/>
      <c r="T41" s="8"/>
      <c r="U41" s="134">
        <f>P41*T40</f>
        <v>128</v>
      </c>
      <c r="V41" s="2"/>
      <c r="W41" s="20"/>
      <c r="X41" s="75"/>
      <c r="Y41" s="21"/>
      <c r="Z41" s="20"/>
      <c r="AA41" s="23"/>
      <c r="AB41" s="5"/>
      <c r="AC41" s="8"/>
      <c r="AD41" s="48"/>
      <c r="AE41" s="8"/>
      <c r="AF41" s="8"/>
      <c r="AG41" s="8"/>
      <c r="AH41" s="4"/>
      <c r="AI41" s="8"/>
      <c r="AJ41" s="8"/>
      <c r="AK41" s="8"/>
      <c r="AL41" s="8"/>
      <c r="AM41" s="8"/>
      <c r="AN41" s="8"/>
      <c r="AO41" s="5"/>
      <c r="AP41" s="134">
        <f>(X40/U41)*100</f>
        <v>105.46875</v>
      </c>
      <c r="AQ41" s="8"/>
      <c r="AR41" s="8"/>
      <c r="AS41" s="2"/>
      <c r="AT41" s="8"/>
      <c r="AU41" s="8"/>
      <c r="AV41" s="10"/>
    </row>
    <row r="42" spans="2:48" ht="15.75" thickBot="1"/>
    <row r="43" spans="2:48" ht="16.5" thickBot="1">
      <c r="B43" s="13">
        <v>41447</v>
      </c>
      <c r="C43" s="11" t="s">
        <v>114</v>
      </c>
      <c r="D43" s="15">
        <v>7.5</v>
      </c>
      <c r="E43" s="2"/>
      <c r="F43" s="7">
        <v>0</v>
      </c>
      <c r="G43" s="7">
        <v>0</v>
      </c>
      <c r="H43" s="7">
        <v>1.5</v>
      </c>
      <c r="I43" s="7">
        <v>0</v>
      </c>
      <c r="J43" s="7">
        <v>0</v>
      </c>
      <c r="K43" s="7">
        <f>SUM(F43:J43)</f>
        <v>1.5</v>
      </c>
      <c r="L43" s="2"/>
      <c r="M43" s="7">
        <v>2.5</v>
      </c>
      <c r="N43" s="7">
        <v>0</v>
      </c>
      <c r="O43" s="2"/>
      <c r="P43" s="17">
        <f>D43-(M43+N43)</f>
        <v>5</v>
      </c>
      <c r="Q43" s="2"/>
      <c r="R43" s="7" t="s">
        <v>51</v>
      </c>
      <c r="S43" s="106">
        <v>1.9</v>
      </c>
      <c r="T43" s="7">
        <v>16</v>
      </c>
      <c r="U43" s="18">
        <v>126</v>
      </c>
      <c r="V43" s="2"/>
      <c r="W43" s="19">
        <v>91</v>
      </c>
      <c r="X43" s="74">
        <v>91</v>
      </c>
      <c r="Y43" s="22"/>
      <c r="Z43" s="19">
        <v>9</v>
      </c>
      <c r="AA43" s="19">
        <v>9</v>
      </c>
      <c r="AB43" s="5"/>
      <c r="AC43" s="18">
        <f>X43*S43</f>
        <v>172.9</v>
      </c>
      <c r="AD43" s="47">
        <v>10.4</v>
      </c>
      <c r="AE43" s="7">
        <v>2.2000000000000002</v>
      </c>
      <c r="AF43" s="7">
        <v>0</v>
      </c>
      <c r="AG43" s="47">
        <f>AD43+AF43</f>
        <v>10.4</v>
      </c>
      <c r="AH43" s="4"/>
      <c r="AI43" s="7">
        <v>0</v>
      </c>
      <c r="AJ43" s="7">
        <v>0</v>
      </c>
      <c r="AK43" s="7">
        <f>100- ((AI43+AJ43)/(X43*2))*100</f>
        <v>100</v>
      </c>
      <c r="AL43" s="49">
        <f>AN40</f>
        <v>568.17000000000007</v>
      </c>
      <c r="AM43" s="49">
        <f>AC43+AD43+AE43+AF43</f>
        <v>185.5</v>
      </c>
      <c r="AN43" s="49">
        <f>AL43-AM43</f>
        <v>382.67000000000007</v>
      </c>
      <c r="AO43" s="5"/>
      <c r="AP43" s="7">
        <f>(X43/U43)*100</f>
        <v>72.222222222222214</v>
      </c>
      <c r="AQ43" s="18">
        <f>(AD43/(AC43+AD43))*100</f>
        <v>5.6737588652482271</v>
      </c>
      <c r="AR43" s="7">
        <f>(AG43/AC43)*100</f>
        <v>6.0150375939849621</v>
      </c>
      <c r="AS43" s="2"/>
      <c r="AT43" s="7" t="s">
        <v>52</v>
      </c>
      <c r="AU43" s="7" t="s">
        <v>52</v>
      </c>
      <c r="AV43" s="7" t="s">
        <v>57</v>
      </c>
    </row>
    <row r="44" spans="2:48" ht="16.5" thickBot="1">
      <c r="B44" s="14" t="s">
        <v>80</v>
      </c>
      <c r="C44" s="12"/>
      <c r="D44" s="12"/>
      <c r="E44" s="2"/>
      <c r="F44" s="8"/>
      <c r="G44" s="8"/>
      <c r="H44" s="8"/>
      <c r="I44" s="8"/>
      <c r="J44" s="8"/>
      <c r="K44" s="8"/>
      <c r="L44" s="2"/>
      <c r="M44" s="8"/>
      <c r="N44" s="8"/>
      <c r="O44" s="2"/>
      <c r="P44" s="133">
        <f>D43-K43-M43-N43</f>
        <v>3.5</v>
      </c>
      <c r="Q44" s="2"/>
      <c r="R44" s="8"/>
      <c r="S44" s="48"/>
      <c r="T44" s="8"/>
      <c r="U44" s="134">
        <f>P44*T43</f>
        <v>56</v>
      </c>
      <c r="V44" s="2"/>
      <c r="W44" s="20"/>
      <c r="X44" s="75"/>
      <c r="Y44" s="21"/>
      <c r="Z44" s="20"/>
      <c r="AA44" s="23"/>
      <c r="AB44" s="5"/>
      <c r="AC44" s="8"/>
      <c r="AD44" s="48"/>
      <c r="AE44" s="8"/>
      <c r="AF44" s="8"/>
      <c r="AG44" s="8"/>
      <c r="AH44" s="4"/>
      <c r="AI44" s="8"/>
      <c r="AJ44" s="8"/>
      <c r="AK44" s="8"/>
      <c r="AL44" s="8"/>
      <c r="AM44" s="8"/>
      <c r="AN44" s="8"/>
      <c r="AO44" s="5"/>
      <c r="AP44" s="134">
        <f>(X43/U44)*100</f>
        <v>162.5</v>
      </c>
      <c r="AQ44" s="8"/>
      <c r="AR44" s="8"/>
      <c r="AS44" s="2"/>
      <c r="AT44" s="8"/>
      <c r="AU44" s="8"/>
      <c r="AV44" s="10"/>
    </row>
    <row r="45" spans="2:48" ht="15.75" thickBot="1"/>
    <row r="46" spans="2:48" ht="16.5" thickBot="1">
      <c r="B46" s="13">
        <v>41449</v>
      </c>
      <c r="C46" s="11" t="s">
        <v>0</v>
      </c>
      <c r="D46" s="15">
        <v>8</v>
      </c>
      <c r="E46" s="2"/>
      <c r="F46" s="7">
        <v>0.75</v>
      </c>
      <c r="G46" s="7">
        <v>0</v>
      </c>
      <c r="H46" s="7">
        <v>1</v>
      </c>
      <c r="I46" s="7">
        <v>0</v>
      </c>
      <c r="J46" s="7">
        <v>0</v>
      </c>
      <c r="K46" s="7">
        <f>SUM(F46:J46)</f>
        <v>1.75</v>
      </c>
      <c r="L46" s="2"/>
      <c r="M46" s="7">
        <v>0</v>
      </c>
      <c r="N46" s="7">
        <v>0</v>
      </c>
      <c r="O46" s="2"/>
      <c r="P46" s="17">
        <f>D46-(M46+N46)</f>
        <v>8</v>
      </c>
      <c r="Q46" s="2"/>
      <c r="R46" s="7" t="s">
        <v>51</v>
      </c>
      <c r="S46" s="106">
        <v>1.9</v>
      </c>
      <c r="T46" s="7">
        <v>16</v>
      </c>
      <c r="U46" s="18">
        <v>126</v>
      </c>
      <c r="V46" s="2"/>
      <c r="W46" s="19">
        <v>91</v>
      </c>
      <c r="X46" s="74">
        <v>91</v>
      </c>
      <c r="Y46" s="22"/>
      <c r="Z46" s="19">
        <v>12</v>
      </c>
      <c r="AA46" s="19">
        <v>12</v>
      </c>
      <c r="AB46" s="5"/>
      <c r="AC46" s="18">
        <f>X46*S46</f>
        <v>172.9</v>
      </c>
      <c r="AD46" s="47">
        <v>22.06</v>
      </c>
      <c r="AE46" s="7">
        <v>2.2999999999999998</v>
      </c>
      <c r="AF46" s="7">
        <v>4.8</v>
      </c>
      <c r="AG46" s="47">
        <f>AD46+AF46</f>
        <v>26.86</v>
      </c>
      <c r="AH46" s="4"/>
      <c r="AI46" s="7">
        <v>0</v>
      </c>
      <c r="AJ46" s="7">
        <v>0</v>
      </c>
      <c r="AK46" s="7">
        <f>100- ((AI46+AJ46)/(X46*2))*100</f>
        <v>100</v>
      </c>
      <c r="AL46" s="49">
        <f>AN43</f>
        <v>382.67000000000007</v>
      </c>
      <c r="AM46" s="49">
        <f>AC46+AD46+AE46+AF46</f>
        <v>202.06000000000003</v>
      </c>
      <c r="AN46" s="49">
        <f>AL46-AM46</f>
        <v>180.61000000000004</v>
      </c>
      <c r="AO46" s="5"/>
      <c r="AP46" s="7">
        <f>(X46/U46)*100</f>
        <v>72.222222222222214</v>
      </c>
      <c r="AQ46" s="18">
        <f>(AD46/(AC46+AD46))*100</f>
        <v>11.315141567501025</v>
      </c>
      <c r="AR46" s="7">
        <f>(AG46/AC46)*100</f>
        <v>15.534991324465008</v>
      </c>
      <c r="AS46" s="2"/>
      <c r="AT46" s="7" t="s">
        <v>52</v>
      </c>
      <c r="AU46" s="7" t="s">
        <v>52</v>
      </c>
      <c r="AV46" s="7" t="s">
        <v>57</v>
      </c>
    </row>
    <row r="47" spans="2:48" ht="16.5" thickBot="1">
      <c r="B47" s="14" t="s">
        <v>157</v>
      </c>
      <c r="C47" s="12"/>
      <c r="D47" s="12"/>
      <c r="E47" s="2"/>
      <c r="F47" s="8"/>
      <c r="G47" s="8"/>
      <c r="H47" s="8"/>
      <c r="I47" s="8"/>
      <c r="J47" s="8"/>
      <c r="K47" s="8"/>
      <c r="L47" s="2"/>
      <c r="M47" s="8"/>
      <c r="N47" s="8"/>
      <c r="O47" s="2"/>
      <c r="P47" s="133">
        <f>D46-K46-M46-N46</f>
        <v>6.25</v>
      </c>
      <c r="Q47" s="2"/>
      <c r="R47" s="8"/>
      <c r="S47" s="48"/>
      <c r="T47" s="8"/>
      <c r="U47" s="134">
        <f>P47*T46</f>
        <v>100</v>
      </c>
      <c r="V47" s="2"/>
      <c r="W47" s="20"/>
      <c r="X47" s="75"/>
      <c r="Y47" s="21"/>
      <c r="Z47" s="20"/>
      <c r="AA47" s="23"/>
      <c r="AB47" s="5"/>
      <c r="AC47" s="8"/>
      <c r="AD47" s="48"/>
      <c r="AE47" s="8"/>
      <c r="AF47" s="8"/>
      <c r="AG47" s="8"/>
      <c r="AH47" s="4"/>
      <c r="AI47" s="8"/>
      <c r="AJ47" s="8"/>
      <c r="AK47" s="8"/>
      <c r="AL47" s="8"/>
      <c r="AM47" s="8"/>
      <c r="AN47" s="8"/>
      <c r="AO47" s="5"/>
      <c r="AP47" s="134">
        <f>(X46/U47)*100</f>
        <v>91</v>
      </c>
      <c r="AQ47" s="8"/>
      <c r="AR47" s="8"/>
      <c r="AS47" s="2"/>
      <c r="AT47" s="8"/>
      <c r="AU47" s="8"/>
      <c r="AV47" s="10"/>
    </row>
    <row r="48" spans="2:48" ht="15.75" thickBot="1"/>
    <row r="49" spans="2:48" ht="16.5" thickBot="1">
      <c r="B49" s="13">
        <v>41450</v>
      </c>
      <c r="C49" s="11" t="s">
        <v>0</v>
      </c>
      <c r="D49" s="15">
        <v>8</v>
      </c>
      <c r="E49" s="2"/>
      <c r="F49" s="7">
        <v>0.5</v>
      </c>
      <c r="G49" s="7">
        <v>0</v>
      </c>
      <c r="H49" s="7">
        <v>0.5</v>
      </c>
      <c r="I49" s="7">
        <v>0</v>
      </c>
      <c r="J49" s="7">
        <v>0</v>
      </c>
      <c r="K49" s="7">
        <f>SUM(F49:J49)</f>
        <v>1</v>
      </c>
      <c r="L49" s="2"/>
      <c r="M49" s="7">
        <v>0</v>
      </c>
      <c r="N49" s="7">
        <v>0</v>
      </c>
      <c r="O49" s="2"/>
      <c r="P49" s="17">
        <f>D49-(M49+N49)</f>
        <v>8</v>
      </c>
      <c r="Q49" s="2"/>
      <c r="R49" s="7" t="s">
        <v>51</v>
      </c>
      <c r="S49" s="106">
        <v>1.9</v>
      </c>
      <c r="T49" s="7">
        <v>16</v>
      </c>
      <c r="U49" s="18">
        <v>126</v>
      </c>
      <c r="V49" s="2"/>
      <c r="W49" s="19">
        <v>117</v>
      </c>
      <c r="X49" s="74">
        <v>117</v>
      </c>
      <c r="Y49" s="22"/>
      <c r="Z49" s="19">
        <v>4</v>
      </c>
      <c r="AA49" s="19">
        <v>4</v>
      </c>
      <c r="AB49" s="5"/>
      <c r="AC49" s="18">
        <f>X49*S49</f>
        <v>222.29999999999998</v>
      </c>
      <c r="AD49" s="47">
        <v>6.8</v>
      </c>
      <c r="AE49" s="7">
        <v>2.9</v>
      </c>
      <c r="AF49" s="7">
        <v>4.8</v>
      </c>
      <c r="AG49" s="47">
        <f>AD49+AF49</f>
        <v>11.6</v>
      </c>
      <c r="AH49" s="4"/>
      <c r="AI49" s="7">
        <v>0</v>
      </c>
      <c r="AJ49" s="7">
        <v>0</v>
      </c>
      <c r="AK49" s="7">
        <f>100- ((AI49+AJ49)/(X49*2))*100</f>
        <v>100</v>
      </c>
      <c r="AL49" s="49">
        <f>AN46</f>
        <v>180.61000000000004</v>
      </c>
      <c r="AM49" s="49">
        <f>AC49+AD49+AE49+AF49</f>
        <v>236.8</v>
      </c>
      <c r="AN49" s="49">
        <f>AL49-AM49</f>
        <v>-56.189999999999969</v>
      </c>
      <c r="AO49" s="5"/>
      <c r="AP49" s="7">
        <f>(X49/U49)*100</f>
        <v>92.857142857142861</v>
      </c>
      <c r="AQ49" s="18">
        <f>(AD49/(AC49+AD49))*100</f>
        <v>2.9681361850720211</v>
      </c>
      <c r="AR49" s="7">
        <f>(AG49/AC49)*100</f>
        <v>5.2181736392262712</v>
      </c>
      <c r="AS49" s="2"/>
      <c r="AT49" s="7" t="s">
        <v>52</v>
      </c>
      <c r="AU49" s="7" t="s">
        <v>52</v>
      </c>
      <c r="AV49" s="7" t="s">
        <v>57</v>
      </c>
    </row>
    <row r="50" spans="2:48" ht="16.5" thickBot="1">
      <c r="B50" s="14" t="s">
        <v>158</v>
      </c>
      <c r="C50" s="12"/>
      <c r="D50" s="12"/>
      <c r="E50" s="2"/>
      <c r="F50" s="8"/>
      <c r="G50" s="8"/>
      <c r="H50" s="8"/>
      <c r="I50" s="8"/>
      <c r="J50" s="8"/>
      <c r="K50" s="8"/>
      <c r="L50" s="2"/>
      <c r="M50" s="8"/>
      <c r="N50" s="8"/>
      <c r="O50" s="2"/>
      <c r="P50" s="133">
        <f>D49-K49-M49-N49</f>
        <v>7</v>
      </c>
      <c r="Q50" s="2"/>
      <c r="R50" s="8"/>
      <c r="S50" s="48"/>
      <c r="T50" s="8"/>
      <c r="U50" s="134">
        <f>P50*T49</f>
        <v>112</v>
      </c>
      <c r="V50" s="2"/>
      <c r="W50" s="20"/>
      <c r="X50" s="75"/>
      <c r="Y50" s="21"/>
      <c r="Z50" s="20"/>
      <c r="AA50" s="23"/>
      <c r="AB50" s="5"/>
      <c r="AC50" s="8"/>
      <c r="AD50" s="48"/>
      <c r="AE50" s="8"/>
      <c r="AF50" s="8"/>
      <c r="AG50" s="8"/>
      <c r="AH50" s="4"/>
      <c r="AI50" s="8"/>
      <c r="AJ50" s="8"/>
      <c r="AK50" s="8"/>
      <c r="AL50" s="8"/>
      <c r="AM50" s="8"/>
      <c r="AN50" s="8"/>
      <c r="AO50" s="5"/>
      <c r="AP50" s="134">
        <f>(X49/U50)*100</f>
        <v>104.46428571428572</v>
      </c>
      <c r="AQ50" s="8"/>
      <c r="AR50" s="8"/>
      <c r="AS50" s="2"/>
      <c r="AT50" s="8"/>
      <c r="AU50" s="8"/>
      <c r="AV50" s="10"/>
    </row>
    <row r="51" spans="2:48" ht="15.75" thickBot="1"/>
    <row r="52" spans="2:48">
      <c r="B52" s="29" t="s">
        <v>32</v>
      </c>
      <c r="C52" s="30" t="s">
        <v>1</v>
      </c>
      <c r="D52" s="31" t="s">
        <v>1</v>
      </c>
      <c r="E52" s="54"/>
      <c r="F52" s="212" t="s">
        <v>12</v>
      </c>
      <c r="G52" s="213"/>
      <c r="H52" s="213"/>
      <c r="I52" s="213"/>
      <c r="J52" s="213"/>
      <c r="K52" s="214"/>
      <c r="L52" s="15"/>
      <c r="M52" s="215" t="s">
        <v>33</v>
      </c>
      <c r="N52" s="216"/>
      <c r="O52" s="15"/>
      <c r="P52" s="50" t="s">
        <v>10</v>
      </c>
      <c r="Q52" s="54"/>
      <c r="R52" s="50" t="s">
        <v>41</v>
      </c>
      <c r="S52" s="104"/>
      <c r="T52" s="50" t="s">
        <v>29</v>
      </c>
      <c r="U52" s="55" t="s">
        <v>14</v>
      </c>
      <c r="V52" s="54" t="s">
        <v>9</v>
      </c>
      <c r="W52" s="98" t="s">
        <v>62</v>
      </c>
      <c r="X52" s="96" t="s">
        <v>14</v>
      </c>
      <c r="Y52" s="56"/>
      <c r="Z52" s="102" t="s">
        <v>59</v>
      </c>
      <c r="AA52" s="99" t="s">
        <v>43</v>
      </c>
      <c r="AB52" s="54"/>
      <c r="AC52" s="57" t="s">
        <v>38</v>
      </c>
      <c r="AD52" s="58"/>
      <c r="AE52" s="59"/>
      <c r="AF52" s="60"/>
      <c r="AG52" s="50" t="s">
        <v>11</v>
      </c>
      <c r="AH52" s="54"/>
      <c r="AI52" s="217" t="s">
        <v>47</v>
      </c>
      <c r="AJ52" s="218"/>
      <c r="AK52" s="219"/>
      <c r="AL52" s="217" t="s">
        <v>39</v>
      </c>
      <c r="AM52" s="218"/>
      <c r="AN52" s="219"/>
      <c r="AO52" s="54"/>
      <c r="AP52" s="55" t="s">
        <v>22</v>
      </c>
      <c r="AQ52" s="50" t="s">
        <v>20</v>
      </c>
      <c r="AR52" s="50" t="s">
        <v>20</v>
      </c>
      <c r="AS52" s="54"/>
      <c r="AT52" s="15" t="s">
        <v>22</v>
      </c>
      <c r="AU52" s="15" t="s">
        <v>9</v>
      </c>
      <c r="AV52" s="61" t="s">
        <v>9</v>
      </c>
    </row>
    <row r="53" spans="2:48" ht="15.75" thickBot="1">
      <c r="B53" s="32" t="s">
        <v>9</v>
      </c>
      <c r="C53" s="25" t="s">
        <v>9</v>
      </c>
      <c r="D53" s="33" t="s">
        <v>10</v>
      </c>
      <c r="E53" s="3"/>
      <c r="F53" s="37" t="s">
        <v>3</v>
      </c>
      <c r="G53" s="37" t="s">
        <v>4</v>
      </c>
      <c r="H53" s="37" t="s">
        <v>5</v>
      </c>
      <c r="I53" s="37" t="s">
        <v>6</v>
      </c>
      <c r="J53" s="37" t="s">
        <v>8</v>
      </c>
      <c r="K53" s="37" t="s">
        <v>11</v>
      </c>
      <c r="L53" s="2"/>
      <c r="M53" s="38" t="s">
        <v>10</v>
      </c>
      <c r="N53" s="39" t="s">
        <v>61</v>
      </c>
      <c r="O53" s="1"/>
      <c r="P53" s="25" t="s">
        <v>2</v>
      </c>
      <c r="Q53" s="3"/>
      <c r="R53" s="25"/>
      <c r="S53" s="105" t="s">
        <v>34</v>
      </c>
      <c r="T53" s="25" t="s">
        <v>46</v>
      </c>
      <c r="U53" s="41" t="s">
        <v>16</v>
      </c>
      <c r="V53" s="3" t="s">
        <v>9</v>
      </c>
      <c r="W53" s="101" t="s">
        <v>58</v>
      </c>
      <c r="X53" s="97" t="s">
        <v>11</v>
      </c>
      <c r="Y53" s="6"/>
      <c r="Z53" s="103" t="s">
        <v>42</v>
      </c>
      <c r="AA53" s="100"/>
      <c r="AB53" s="3"/>
      <c r="AC53" s="24" t="s">
        <v>23</v>
      </c>
      <c r="AD53" s="46" t="s">
        <v>18</v>
      </c>
      <c r="AE53" s="24" t="s">
        <v>25</v>
      </c>
      <c r="AF53" s="24" t="s">
        <v>26</v>
      </c>
      <c r="AG53" s="25" t="s">
        <v>30</v>
      </c>
      <c r="AH53" s="16"/>
      <c r="AI53" s="26"/>
      <c r="AJ53" s="27"/>
      <c r="AK53" s="28"/>
      <c r="AL53" s="26" t="s">
        <v>60</v>
      </c>
      <c r="AM53" s="27"/>
      <c r="AN53" s="110" t="s">
        <v>175</v>
      </c>
      <c r="AO53" s="3"/>
      <c r="AP53" s="41" t="s">
        <v>14</v>
      </c>
      <c r="AQ53" s="25" t="s">
        <v>27</v>
      </c>
      <c r="AR53" s="25" t="s">
        <v>28</v>
      </c>
      <c r="AS53" s="3"/>
      <c r="AT53" s="2" t="s">
        <v>14</v>
      </c>
      <c r="AU53" s="2" t="s">
        <v>27</v>
      </c>
      <c r="AV53" s="62" t="s">
        <v>28</v>
      </c>
    </row>
    <row r="54" spans="2:48" ht="15.75" thickBot="1">
      <c r="B54" s="34"/>
      <c r="C54" s="35"/>
      <c r="D54" s="36" t="s">
        <v>9</v>
      </c>
      <c r="E54" s="52"/>
      <c r="F54" s="63"/>
      <c r="G54" s="63"/>
      <c r="H54" s="63"/>
      <c r="I54" s="63" t="s">
        <v>7</v>
      </c>
      <c r="J54" s="63"/>
      <c r="K54" s="63"/>
      <c r="L54" s="12"/>
      <c r="M54" s="51" t="s">
        <v>15</v>
      </c>
      <c r="N54" s="63"/>
      <c r="O54" s="12"/>
      <c r="P54" s="35" t="s">
        <v>9</v>
      </c>
      <c r="Q54" s="52"/>
      <c r="R54" s="35"/>
      <c r="S54" s="67"/>
      <c r="T54" s="35" t="s">
        <v>13</v>
      </c>
      <c r="U54" s="64" t="s">
        <v>17</v>
      </c>
      <c r="V54" s="52"/>
      <c r="W54" s="42" t="s">
        <v>19</v>
      </c>
      <c r="X54" s="65"/>
      <c r="Y54" s="52"/>
      <c r="Z54" s="43" t="s">
        <v>19</v>
      </c>
      <c r="AA54" s="44" t="s">
        <v>19</v>
      </c>
      <c r="AB54" s="66"/>
      <c r="AC54" s="35" t="s">
        <v>24</v>
      </c>
      <c r="AD54" s="67" t="s">
        <v>24</v>
      </c>
      <c r="AE54" s="35" t="s">
        <v>24</v>
      </c>
      <c r="AF54" s="35" t="s">
        <v>24</v>
      </c>
      <c r="AG54" s="35" t="s">
        <v>24</v>
      </c>
      <c r="AH54" s="52"/>
      <c r="AI54" s="68" t="s">
        <v>49</v>
      </c>
      <c r="AJ54" s="69" t="s">
        <v>48</v>
      </c>
      <c r="AK54" s="70" t="s">
        <v>50</v>
      </c>
      <c r="AL54" s="71" t="s">
        <v>36</v>
      </c>
      <c r="AM54" s="69" t="s">
        <v>35</v>
      </c>
      <c r="AN54" s="70" t="s">
        <v>37</v>
      </c>
      <c r="AO54" s="52"/>
      <c r="AP54" s="64" t="s">
        <v>20</v>
      </c>
      <c r="AQ54" s="35"/>
      <c r="AR54" s="35"/>
      <c r="AS54" s="52"/>
      <c r="AT54" s="72">
        <v>1</v>
      </c>
      <c r="AU54" s="73">
        <v>0</v>
      </c>
      <c r="AV54" s="53" t="s">
        <v>31</v>
      </c>
    </row>
    <row r="55" spans="2:48" ht="16.5" thickBot="1">
      <c r="B55" s="13">
        <v>41450</v>
      </c>
      <c r="C55" s="11" t="s">
        <v>114</v>
      </c>
      <c r="D55" s="15">
        <v>7.5</v>
      </c>
      <c r="E55" s="2"/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f>SUM(F55:J55)</f>
        <v>0</v>
      </c>
      <c r="L55" s="2"/>
      <c r="M55" s="7">
        <v>2.5</v>
      </c>
      <c r="N55" s="7">
        <v>0</v>
      </c>
      <c r="O55" s="2"/>
      <c r="P55" s="17">
        <f>D55-(M55+N55)</f>
        <v>5</v>
      </c>
      <c r="Q55" s="2"/>
      <c r="R55" s="7" t="s">
        <v>51</v>
      </c>
      <c r="S55" s="106">
        <v>1.9</v>
      </c>
      <c r="T55" s="7">
        <v>16</v>
      </c>
      <c r="U55" s="18">
        <v>126</v>
      </c>
      <c r="V55" s="2"/>
      <c r="W55" s="19">
        <v>68</v>
      </c>
      <c r="X55" s="74">
        <v>68</v>
      </c>
      <c r="Y55" s="22"/>
      <c r="Z55" s="19">
        <v>0</v>
      </c>
      <c r="AA55" s="19">
        <v>0</v>
      </c>
      <c r="AB55" s="5"/>
      <c r="AC55" s="18">
        <f>X55*S55</f>
        <v>129.19999999999999</v>
      </c>
      <c r="AD55" s="47">
        <v>0</v>
      </c>
      <c r="AE55" s="7">
        <v>0.68</v>
      </c>
      <c r="AF55" s="7">
        <v>4.8</v>
      </c>
      <c r="AG55" s="47">
        <f>AD55+AF55</f>
        <v>4.8</v>
      </c>
      <c r="AH55" s="4"/>
      <c r="AI55" s="7">
        <v>0</v>
      </c>
      <c r="AJ55" s="7">
        <v>0</v>
      </c>
      <c r="AK55" s="7">
        <f>100- ((AI55+AJ55)/(X55*2))*100</f>
        <v>100</v>
      </c>
      <c r="AL55" s="49">
        <v>1260</v>
      </c>
      <c r="AM55" s="49">
        <f>AC55+AD55+AE55+AF55</f>
        <v>134.68</v>
      </c>
      <c r="AN55" s="49">
        <f>AL55-AM55</f>
        <v>1125.32</v>
      </c>
      <c r="AO55" s="5"/>
      <c r="AP55" s="7">
        <f>(X55/U55)*100</f>
        <v>53.968253968253968</v>
      </c>
      <c r="AQ55" s="18">
        <f>(AD55/(AC55+AD55))*100</f>
        <v>0</v>
      </c>
      <c r="AR55" s="7">
        <f>(AG55/AC55)*100</f>
        <v>3.7151702786377707</v>
      </c>
      <c r="AS55" s="2"/>
      <c r="AT55" s="7" t="s">
        <v>52</v>
      </c>
      <c r="AU55" s="7" t="s">
        <v>52</v>
      </c>
      <c r="AV55" s="7" t="s">
        <v>57</v>
      </c>
    </row>
    <row r="56" spans="2:48" ht="16.5" thickBot="1">
      <c r="B56" s="14" t="s">
        <v>159</v>
      </c>
      <c r="C56" s="12"/>
      <c r="D56" s="12"/>
      <c r="E56" s="2"/>
      <c r="F56" s="8"/>
      <c r="G56" s="8"/>
      <c r="H56" s="8"/>
      <c r="I56" s="8"/>
      <c r="J56" s="8"/>
      <c r="K56" s="8"/>
      <c r="L56" s="2"/>
      <c r="M56" s="8"/>
      <c r="N56" s="8"/>
      <c r="O56" s="2"/>
      <c r="P56" s="133">
        <f>D55-K55-M55-N55</f>
        <v>5</v>
      </c>
      <c r="Q56" s="2"/>
      <c r="R56" s="8"/>
      <c r="S56" s="48"/>
      <c r="T56" s="8"/>
      <c r="U56" s="134">
        <f>P56*T55</f>
        <v>80</v>
      </c>
      <c r="V56" s="2"/>
      <c r="W56" s="20"/>
      <c r="X56" s="75"/>
      <c r="Y56" s="21"/>
      <c r="Z56" s="20"/>
      <c r="AA56" s="23"/>
      <c r="AB56" s="5"/>
      <c r="AC56" s="8"/>
      <c r="AD56" s="48"/>
      <c r="AE56" s="8"/>
      <c r="AF56" s="8"/>
      <c r="AG56" s="8"/>
      <c r="AH56" s="4"/>
      <c r="AI56" s="8"/>
      <c r="AJ56" s="8"/>
      <c r="AK56" s="8"/>
      <c r="AL56" s="8"/>
      <c r="AM56" s="8"/>
      <c r="AN56" s="8"/>
      <c r="AO56" s="5"/>
      <c r="AP56" s="134">
        <f>(X55/U56)*100</f>
        <v>85</v>
      </c>
      <c r="AQ56" s="8"/>
      <c r="AR56" s="8"/>
      <c r="AS56" s="2"/>
      <c r="AT56" s="8"/>
      <c r="AU56" s="8"/>
      <c r="AV56" s="10"/>
    </row>
    <row r="57" spans="2:48" ht="15.75" thickBot="1"/>
    <row r="58" spans="2:48" ht="16.5" thickBot="1">
      <c r="B58" s="13">
        <v>41451</v>
      </c>
      <c r="C58" s="11" t="s">
        <v>0</v>
      </c>
      <c r="D58" s="15">
        <v>8</v>
      </c>
      <c r="E58" s="2"/>
      <c r="F58" s="7">
        <v>0.5</v>
      </c>
      <c r="G58" s="7">
        <v>0</v>
      </c>
      <c r="H58" s="7">
        <v>0.5</v>
      </c>
      <c r="I58" s="7">
        <v>0</v>
      </c>
      <c r="J58" s="7">
        <v>0</v>
      </c>
      <c r="K58" s="7">
        <f>SUM(F58:J58)</f>
        <v>1</v>
      </c>
      <c r="L58" s="2"/>
      <c r="M58" s="7">
        <v>0</v>
      </c>
      <c r="N58" s="7">
        <v>0</v>
      </c>
      <c r="O58" s="2"/>
      <c r="P58" s="17">
        <f>D58-(M58+N58)</f>
        <v>8</v>
      </c>
      <c r="Q58" s="2"/>
      <c r="R58" s="7" t="s">
        <v>51</v>
      </c>
      <c r="S58" s="106">
        <v>1.9</v>
      </c>
      <c r="T58" s="7">
        <v>16</v>
      </c>
      <c r="U58" s="18">
        <v>126</v>
      </c>
      <c r="V58" s="2"/>
      <c r="W58" s="19">
        <v>117</v>
      </c>
      <c r="X58" s="74">
        <v>117</v>
      </c>
      <c r="Y58" s="22"/>
      <c r="Z58" s="19">
        <v>4</v>
      </c>
      <c r="AA58" s="19">
        <v>4</v>
      </c>
      <c r="AB58" s="5"/>
      <c r="AC58" s="18">
        <f>X58*S58</f>
        <v>222.29999999999998</v>
      </c>
      <c r="AD58" s="47">
        <v>6.8</v>
      </c>
      <c r="AE58" s="7">
        <v>2.9</v>
      </c>
      <c r="AF58" s="7">
        <v>4.8</v>
      </c>
      <c r="AG58" s="47">
        <f>AD58+AF58</f>
        <v>11.6</v>
      </c>
      <c r="AH58" s="4"/>
      <c r="AI58" s="7">
        <v>0</v>
      </c>
      <c r="AJ58" s="7">
        <v>0</v>
      </c>
      <c r="AK58" s="7">
        <f>100- ((AI58+AJ58)/(X58*2))*100</f>
        <v>100</v>
      </c>
      <c r="AL58" s="49">
        <f>AN55</f>
        <v>1125.32</v>
      </c>
      <c r="AM58" s="49">
        <f>AC58+AD58+AE58+AF58</f>
        <v>236.8</v>
      </c>
      <c r="AN58" s="49">
        <f>AL58-AM58</f>
        <v>888.52</v>
      </c>
      <c r="AO58" s="5"/>
      <c r="AP58" s="7">
        <f>(X58/U58)*100</f>
        <v>92.857142857142861</v>
      </c>
      <c r="AQ58" s="18">
        <f>(AD58/(AC58+AD58))*100</f>
        <v>2.9681361850720211</v>
      </c>
      <c r="AR58" s="7">
        <f>(AG58/AC58)*100</f>
        <v>5.2181736392262712</v>
      </c>
      <c r="AS58" s="2"/>
      <c r="AT58" s="7" t="s">
        <v>52</v>
      </c>
      <c r="AU58" s="7" t="s">
        <v>52</v>
      </c>
      <c r="AV58" s="7" t="s">
        <v>57</v>
      </c>
    </row>
    <row r="59" spans="2:48" ht="16.5" thickBot="1">
      <c r="B59" s="14" t="s">
        <v>158</v>
      </c>
      <c r="C59" s="12"/>
      <c r="D59" s="12"/>
      <c r="E59" s="2"/>
      <c r="F59" s="8"/>
      <c r="G59" s="8"/>
      <c r="H59" s="8"/>
      <c r="I59" s="8"/>
      <c r="J59" s="8"/>
      <c r="K59" s="8"/>
      <c r="L59" s="2"/>
      <c r="M59" s="8"/>
      <c r="N59" s="8"/>
      <c r="O59" s="2"/>
      <c r="P59" s="133">
        <f>D58-K58-M58-N58</f>
        <v>7</v>
      </c>
      <c r="Q59" s="2"/>
      <c r="R59" s="8"/>
      <c r="S59" s="48"/>
      <c r="T59" s="8"/>
      <c r="U59" s="134">
        <f>P59*T58</f>
        <v>112</v>
      </c>
      <c r="V59" s="2"/>
      <c r="W59" s="20"/>
      <c r="X59" s="75"/>
      <c r="Y59" s="21"/>
      <c r="Z59" s="20"/>
      <c r="AA59" s="23"/>
      <c r="AB59" s="5"/>
      <c r="AC59" s="8"/>
      <c r="AD59" s="48"/>
      <c r="AE59" s="8"/>
      <c r="AF59" s="8"/>
      <c r="AG59" s="8"/>
      <c r="AH59" s="4"/>
      <c r="AI59" s="8"/>
      <c r="AJ59" s="8"/>
      <c r="AK59" s="8"/>
      <c r="AL59" s="8"/>
      <c r="AM59" s="8"/>
      <c r="AN59" s="8"/>
      <c r="AO59" s="5"/>
      <c r="AP59" s="134">
        <f>(X58/U59)*100</f>
        <v>104.46428571428572</v>
      </c>
      <c r="AQ59" s="8"/>
      <c r="AR59" s="8"/>
      <c r="AS59" s="2"/>
      <c r="AT59" s="8"/>
      <c r="AU59" s="8"/>
      <c r="AV59" s="10"/>
    </row>
    <row r="60" spans="2:48" ht="15.75" thickBot="1"/>
    <row r="61" spans="2:48" ht="16.5" thickBot="1">
      <c r="B61" s="13">
        <v>41451</v>
      </c>
      <c r="C61" s="11" t="s">
        <v>114</v>
      </c>
      <c r="D61" s="15">
        <v>7.5</v>
      </c>
      <c r="E61" s="2"/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f>SUM(F61:J61)</f>
        <v>0</v>
      </c>
      <c r="L61" s="2"/>
      <c r="M61" s="7">
        <v>2.5</v>
      </c>
      <c r="N61" s="7">
        <v>0</v>
      </c>
      <c r="O61" s="2"/>
      <c r="P61" s="17">
        <f>D61-(M61+N61)</f>
        <v>5</v>
      </c>
      <c r="Q61" s="2"/>
      <c r="R61" s="7" t="s">
        <v>51</v>
      </c>
      <c r="S61" s="106">
        <v>1.9</v>
      </c>
      <c r="T61" s="7">
        <v>16</v>
      </c>
      <c r="U61" s="18">
        <v>126</v>
      </c>
      <c r="V61" s="2"/>
      <c r="W61" s="19">
        <v>76</v>
      </c>
      <c r="X61" s="74">
        <v>76</v>
      </c>
      <c r="Y61" s="22"/>
      <c r="Z61" s="19">
        <v>0</v>
      </c>
      <c r="AA61" s="19">
        <v>0</v>
      </c>
      <c r="AB61" s="5"/>
      <c r="AC61" s="18">
        <f>X61*S61</f>
        <v>144.4</v>
      </c>
      <c r="AD61" s="47">
        <v>0</v>
      </c>
      <c r="AE61" s="7">
        <v>0.76</v>
      </c>
      <c r="AF61" s="7">
        <v>0</v>
      </c>
      <c r="AG61" s="47">
        <f>AD61+AF61</f>
        <v>0</v>
      </c>
      <c r="AH61" s="4"/>
      <c r="AI61" s="7">
        <v>0</v>
      </c>
      <c r="AJ61" s="7">
        <v>0</v>
      </c>
      <c r="AK61" s="7">
        <f>100- ((AI61+AJ61)/(X61*2))*100</f>
        <v>100</v>
      </c>
      <c r="AL61" s="49">
        <f>AN58</f>
        <v>888.52</v>
      </c>
      <c r="AM61" s="49">
        <f>AC61+AD61+AE61+AF61</f>
        <v>145.16</v>
      </c>
      <c r="AN61" s="49">
        <f>AL61-AM61</f>
        <v>743.36</v>
      </c>
      <c r="AO61" s="5"/>
      <c r="AP61" s="7">
        <f>(X61/U61)*100</f>
        <v>60.317460317460316</v>
      </c>
      <c r="AQ61" s="18">
        <f>(AD61/(AC61+AD61))*100</f>
        <v>0</v>
      </c>
      <c r="AR61" s="7">
        <f>(AG61/AC61)*100</f>
        <v>0</v>
      </c>
      <c r="AS61" s="2"/>
      <c r="AT61" s="7" t="s">
        <v>52</v>
      </c>
      <c r="AU61" s="7" t="s">
        <v>52</v>
      </c>
      <c r="AV61" s="7" t="s">
        <v>57</v>
      </c>
    </row>
    <row r="62" spans="2:48" ht="16.5" thickBot="1">
      <c r="B62" s="14" t="s">
        <v>159</v>
      </c>
      <c r="C62" s="12"/>
      <c r="D62" s="12"/>
      <c r="E62" s="2"/>
      <c r="F62" s="8"/>
      <c r="G62" s="8"/>
      <c r="H62" s="8"/>
      <c r="I62" s="8"/>
      <c r="J62" s="8"/>
      <c r="K62" s="8"/>
      <c r="L62" s="2"/>
      <c r="M62" s="8"/>
      <c r="N62" s="8"/>
      <c r="O62" s="2"/>
      <c r="P62" s="133">
        <f>D61-K61-M61-N61</f>
        <v>5</v>
      </c>
      <c r="Q62" s="2"/>
      <c r="R62" s="8"/>
      <c r="S62" s="48"/>
      <c r="T62" s="8"/>
      <c r="U62" s="134">
        <f>P62*T61</f>
        <v>80</v>
      </c>
      <c r="V62" s="2"/>
      <c r="W62" s="20"/>
      <c r="X62" s="75"/>
      <c r="Y62" s="21"/>
      <c r="Z62" s="20"/>
      <c r="AA62" s="23"/>
      <c r="AB62" s="5"/>
      <c r="AC62" s="8"/>
      <c r="AD62" s="48"/>
      <c r="AE62" s="8"/>
      <c r="AF62" s="8"/>
      <c r="AG62" s="8"/>
      <c r="AH62" s="4"/>
      <c r="AI62" s="8"/>
      <c r="AJ62" s="8"/>
      <c r="AK62" s="8"/>
      <c r="AL62" s="8"/>
      <c r="AM62" s="8"/>
      <c r="AN62" s="8"/>
      <c r="AO62" s="5"/>
      <c r="AP62" s="134">
        <f>(X61/U62)*100</f>
        <v>95</v>
      </c>
      <c r="AQ62" s="8"/>
      <c r="AR62" s="8"/>
      <c r="AS62" s="2"/>
      <c r="AT62" s="8"/>
      <c r="AU62" s="8"/>
      <c r="AV62" s="10"/>
    </row>
    <row r="63" spans="2:48" ht="15.75" thickBot="1"/>
    <row r="64" spans="2:48" ht="16.5" thickBot="1">
      <c r="B64" s="13">
        <v>41452</v>
      </c>
      <c r="C64" s="11" t="s">
        <v>0</v>
      </c>
      <c r="D64" s="15">
        <v>8</v>
      </c>
      <c r="E64" s="2"/>
      <c r="F64" s="7">
        <v>1.5</v>
      </c>
      <c r="G64" s="7">
        <v>0</v>
      </c>
      <c r="H64" s="7">
        <v>1.8</v>
      </c>
      <c r="I64" s="7">
        <v>0</v>
      </c>
      <c r="J64" s="7">
        <v>0</v>
      </c>
      <c r="K64" s="7">
        <f>SUM(F64:J64)</f>
        <v>3.3</v>
      </c>
      <c r="L64" s="2"/>
      <c r="M64" s="7">
        <v>0</v>
      </c>
      <c r="N64" s="7">
        <v>0</v>
      </c>
      <c r="O64" s="2"/>
      <c r="P64" s="17">
        <f>D64-(M64+N64)</f>
        <v>8</v>
      </c>
      <c r="Q64" s="2"/>
      <c r="R64" s="7" t="s">
        <v>51</v>
      </c>
      <c r="S64" s="106">
        <v>1.9</v>
      </c>
      <c r="T64" s="7">
        <v>16</v>
      </c>
      <c r="U64" s="18">
        <v>126</v>
      </c>
      <c r="V64" s="2"/>
      <c r="W64" s="19">
        <v>71</v>
      </c>
      <c r="X64" s="74">
        <v>71</v>
      </c>
      <c r="Y64" s="22"/>
      <c r="Z64" s="19">
        <v>12</v>
      </c>
      <c r="AA64" s="19">
        <v>12</v>
      </c>
      <c r="AB64" s="5"/>
      <c r="AC64" s="18">
        <f>X64*S64</f>
        <v>134.9</v>
      </c>
      <c r="AD64" s="47">
        <v>20.399999999999999</v>
      </c>
      <c r="AE64" s="7">
        <v>0.96</v>
      </c>
      <c r="AF64" s="7">
        <v>0</v>
      </c>
      <c r="AG64" s="47">
        <f>AD64+AF64</f>
        <v>20.399999999999999</v>
      </c>
      <c r="AH64" s="4"/>
      <c r="AI64" s="7">
        <v>0</v>
      </c>
      <c r="AJ64" s="7">
        <v>0</v>
      </c>
      <c r="AK64" s="7">
        <f>100- ((AI64+AJ64)/(X64*2))*100</f>
        <v>100</v>
      </c>
      <c r="AL64" s="49">
        <f>AN61</f>
        <v>743.36</v>
      </c>
      <c r="AM64" s="49">
        <f>AC64+AD64+AE64+AF64</f>
        <v>156.26000000000002</v>
      </c>
      <c r="AN64" s="49">
        <f>AL64-AM64</f>
        <v>587.1</v>
      </c>
      <c r="AO64" s="5"/>
      <c r="AP64" s="7">
        <f>(X64/U64)*100</f>
        <v>56.349206349206348</v>
      </c>
      <c r="AQ64" s="18">
        <f>(AD64/(AC64+AD64))*100</f>
        <v>13.135866065679327</v>
      </c>
      <c r="AR64" s="7">
        <f>(AG64/AC64)*100</f>
        <v>15.122312824314305</v>
      </c>
      <c r="AS64" s="2"/>
      <c r="AT64" s="7" t="s">
        <v>52</v>
      </c>
      <c r="AU64" s="7" t="s">
        <v>52</v>
      </c>
      <c r="AV64" s="7" t="s">
        <v>57</v>
      </c>
    </row>
    <row r="65" spans="2:48" ht="16.5" thickBot="1">
      <c r="B65" s="14" t="s">
        <v>160</v>
      </c>
      <c r="C65" s="12"/>
      <c r="D65" s="12"/>
      <c r="E65" s="2"/>
      <c r="F65" s="8"/>
      <c r="G65" s="8"/>
      <c r="H65" s="8"/>
      <c r="I65" s="8"/>
      <c r="J65" s="8"/>
      <c r="K65" s="8"/>
      <c r="L65" s="2"/>
      <c r="M65" s="8"/>
      <c r="N65" s="8"/>
      <c r="O65" s="2"/>
      <c r="P65" s="133">
        <f>D64-K64-M64-N64</f>
        <v>4.7</v>
      </c>
      <c r="Q65" s="2"/>
      <c r="R65" s="8"/>
      <c r="S65" s="48"/>
      <c r="T65" s="8"/>
      <c r="U65" s="134">
        <f>P65*T64</f>
        <v>75.2</v>
      </c>
      <c r="V65" s="2"/>
      <c r="W65" s="20"/>
      <c r="X65" s="75"/>
      <c r="Y65" s="21"/>
      <c r="Z65" s="20"/>
      <c r="AA65" s="23"/>
      <c r="AB65" s="5"/>
      <c r="AC65" s="8"/>
      <c r="AD65" s="48"/>
      <c r="AE65" s="8"/>
      <c r="AF65" s="8"/>
      <c r="AG65" s="8"/>
      <c r="AH65" s="4"/>
      <c r="AI65" s="8"/>
      <c r="AJ65" s="8"/>
      <c r="AK65" s="8"/>
      <c r="AL65" s="8"/>
      <c r="AM65" s="8"/>
      <c r="AN65" s="8"/>
      <c r="AO65" s="5"/>
      <c r="AP65" s="134">
        <f>(X64/U65)*100</f>
        <v>94.414893617021278</v>
      </c>
      <c r="AQ65" s="8"/>
      <c r="AR65" s="8"/>
      <c r="AS65" s="2"/>
      <c r="AT65" s="8"/>
      <c r="AU65" s="8"/>
      <c r="AV65" s="10"/>
    </row>
    <row r="66" spans="2:48" ht="15.75" thickBot="1"/>
    <row r="67" spans="2:48" ht="16.5" thickBot="1">
      <c r="B67" s="13">
        <v>41452</v>
      </c>
      <c r="C67" s="11" t="s">
        <v>0</v>
      </c>
      <c r="D67" s="15">
        <v>8</v>
      </c>
      <c r="E67" s="2"/>
      <c r="F67" s="7">
        <v>0.5</v>
      </c>
      <c r="G67" s="7">
        <v>0.8</v>
      </c>
      <c r="H67" s="7">
        <v>0.5</v>
      </c>
      <c r="I67" s="7">
        <v>0</v>
      </c>
      <c r="J67" s="7">
        <v>0</v>
      </c>
      <c r="K67" s="7">
        <f>SUM(F67:J67)</f>
        <v>1.8</v>
      </c>
      <c r="L67" s="2"/>
      <c r="M67" s="7">
        <v>0</v>
      </c>
      <c r="N67" s="7">
        <v>0</v>
      </c>
      <c r="O67" s="2"/>
      <c r="P67" s="17">
        <f>D67-(M67+N67)</f>
        <v>8</v>
      </c>
      <c r="Q67" s="2"/>
      <c r="R67" s="7" t="s">
        <v>51</v>
      </c>
      <c r="S67" s="106">
        <v>1.9</v>
      </c>
      <c r="T67" s="7">
        <v>16</v>
      </c>
      <c r="U67" s="18">
        <v>126</v>
      </c>
      <c r="V67" s="2"/>
      <c r="W67" s="19">
        <v>84</v>
      </c>
      <c r="X67" s="74">
        <v>84</v>
      </c>
      <c r="Y67" s="22"/>
      <c r="Z67" s="19">
        <v>4</v>
      </c>
      <c r="AA67" s="19">
        <v>4</v>
      </c>
      <c r="AB67" s="5"/>
      <c r="AC67" s="18">
        <f>X67*S67</f>
        <v>159.6</v>
      </c>
      <c r="AD67" s="47">
        <v>6.8</v>
      </c>
      <c r="AE67" s="7">
        <v>2.7</v>
      </c>
      <c r="AF67" s="7">
        <v>0</v>
      </c>
      <c r="AG67" s="47">
        <f>AD67+AF67</f>
        <v>6.8</v>
      </c>
      <c r="AH67" s="4"/>
      <c r="AI67" s="7">
        <v>0</v>
      </c>
      <c r="AJ67" s="7">
        <v>0</v>
      </c>
      <c r="AK67" s="7">
        <f>100- ((AI67+AJ67)/(X67*2))*100</f>
        <v>100</v>
      </c>
      <c r="AL67" s="49">
        <f>AN64</f>
        <v>587.1</v>
      </c>
      <c r="AM67" s="49">
        <f>AC67+AD67+AE67+AF67</f>
        <v>169.1</v>
      </c>
      <c r="AN67" s="49">
        <f>AL67-AM67</f>
        <v>418</v>
      </c>
      <c r="AO67" s="5"/>
      <c r="AP67" s="7">
        <f>(X67/U67)*100</f>
        <v>66.666666666666657</v>
      </c>
      <c r="AQ67" s="18">
        <f>(AD67/(AC67+AD67))*100</f>
        <v>4.0865384615384617</v>
      </c>
      <c r="AR67" s="7">
        <f>(AG67/AC67)*100</f>
        <v>4.2606516290726812</v>
      </c>
      <c r="AS67" s="2"/>
      <c r="AT67" s="7" t="s">
        <v>52</v>
      </c>
      <c r="AU67" s="7" t="s">
        <v>52</v>
      </c>
      <c r="AV67" s="7" t="s">
        <v>57</v>
      </c>
    </row>
    <row r="68" spans="2:48" ht="16.5" thickBot="1">
      <c r="B68" s="14" t="s">
        <v>158</v>
      </c>
      <c r="C68" s="12"/>
      <c r="D68" s="12"/>
      <c r="E68" s="2"/>
      <c r="F68" s="8"/>
      <c r="G68" s="8"/>
      <c r="H68" s="8"/>
      <c r="I68" s="8"/>
      <c r="J68" s="8"/>
      <c r="K68" s="8"/>
      <c r="L68" s="2"/>
      <c r="M68" s="8"/>
      <c r="N68" s="8"/>
      <c r="O68" s="2"/>
      <c r="P68" s="133">
        <f>D67-K67-M67-N67</f>
        <v>6.2</v>
      </c>
      <c r="Q68" s="2"/>
      <c r="R68" s="8"/>
      <c r="S68" s="48"/>
      <c r="T68" s="8"/>
      <c r="U68" s="134">
        <f>P68*T67</f>
        <v>99.2</v>
      </c>
      <c r="V68" s="2"/>
      <c r="W68" s="20"/>
      <c r="X68" s="75"/>
      <c r="Y68" s="21"/>
      <c r="Z68" s="20"/>
      <c r="AA68" s="23"/>
      <c r="AB68" s="5"/>
      <c r="AC68" s="8"/>
      <c r="AD68" s="48"/>
      <c r="AE68" s="8"/>
      <c r="AF68" s="8"/>
      <c r="AG68" s="8"/>
      <c r="AH68" s="4"/>
      <c r="AI68" s="8"/>
      <c r="AJ68" s="8"/>
      <c r="AK68" s="8"/>
      <c r="AL68" s="8"/>
      <c r="AM68" s="8"/>
      <c r="AN68" s="8"/>
      <c r="AO68" s="5"/>
      <c r="AP68" s="134">
        <f>(X67/U68)*100</f>
        <v>84.677419354838719</v>
      </c>
      <c r="AQ68" s="8"/>
      <c r="AR68" s="8"/>
      <c r="AS68" s="2"/>
      <c r="AT68" s="8"/>
      <c r="AU68" s="8"/>
      <c r="AV68" s="10"/>
    </row>
    <row r="69" spans="2:48" ht="15.75" thickBot="1"/>
    <row r="70" spans="2:48" ht="16.5" thickBot="1">
      <c r="B70" s="13">
        <v>41453</v>
      </c>
      <c r="C70" s="11" t="s">
        <v>0</v>
      </c>
      <c r="D70" s="15">
        <v>8</v>
      </c>
      <c r="E70" s="2"/>
      <c r="F70" s="7">
        <v>0</v>
      </c>
      <c r="G70" s="7">
        <v>0</v>
      </c>
      <c r="H70" s="7">
        <v>0.33</v>
      </c>
      <c r="I70" s="7">
        <v>0</v>
      </c>
      <c r="J70" s="7">
        <v>0</v>
      </c>
      <c r="K70" s="7">
        <f>SUM(F70:J70)</f>
        <v>0.33</v>
      </c>
      <c r="L70" s="2"/>
      <c r="M70" s="7">
        <v>0</v>
      </c>
      <c r="N70" s="7">
        <v>0</v>
      </c>
      <c r="O70" s="2"/>
      <c r="P70" s="17">
        <f>D70-(M70+N70)</f>
        <v>8</v>
      </c>
      <c r="Q70" s="2"/>
      <c r="R70" s="7" t="s">
        <v>51</v>
      </c>
      <c r="S70" s="106">
        <v>1.9</v>
      </c>
      <c r="T70" s="7">
        <v>16</v>
      </c>
      <c r="U70" s="18">
        <v>126</v>
      </c>
      <c r="V70" s="2"/>
      <c r="W70" s="19">
        <v>78</v>
      </c>
      <c r="X70" s="74">
        <v>78</v>
      </c>
      <c r="Y70" s="22"/>
      <c r="Z70" s="19">
        <v>7</v>
      </c>
      <c r="AA70" s="19">
        <v>7</v>
      </c>
      <c r="AB70" s="5"/>
      <c r="AC70" s="18">
        <f>X70*S70</f>
        <v>148.19999999999999</v>
      </c>
      <c r="AD70" s="47">
        <v>11.9</v>
      </c>
      <c r="AE70" s="7">
        <v>0.7</v>
      </c>
      <c r="AF70" s="7">
        <v>0</v>
      </c>
      <c r="AG70" s="47">
        <f>AD70+AF70</f>
        <v>11.9</v>
      </c>
      <c r="AH70" s="4"/>
      <c r="AI70" s="7">
        <v>0</v>
      </c>
      <c r="AJ70" s="7">
        <v>0</v>
      </c>
      <c r="AK70" s="7">
        <f>100- ((AI70+AJ70)/(X70*2))*100</f>
        <v>100</v>
      </c>
      <c r="AL70" s="49">
        <f>AN67</f>
        <v>418</v>
      </c>
      <c r="AM70" s="49">
        <f>AC70+AD70+AE70+AF70</f>
        <v>160.79999999999998</v>
      </c>
      <c r="AN70" s="49">
        <f>AL70-AM70</f>
        <v>257.20000000000005</v>
      </c>
      <c r="AO70" s="5"/>
      <c r="AP70" s="7">
        <f>(X70/U70)*100</f>
        <v>61.904761904761905</v>
      </c>
      <c r="AQ70" s="18">
        <f>(AD70/(AC70+AD70))*100</f>
        <v>7.4328544659587754</v>
      </c>
      <c r="AR70" s="7">
        <f>(AG70/AC70)*100</f>
        <v>8.0296896086369784</v>
      </c>
      <c r="AS70" s="2"/>
      <c r="AT70" s="7" t="s">
        <v>52</v>
      </c>
      <c r="AU70" s="7" t="s">
        <v>52</v>
      </c>
      <c r="AV70" s="7" t="s">
        <v>57</v>
      </c>
    </row>
    <row r="71" spans="2:48" ht="16.5" thickBot="1">
      <c r="B71" s="14" t="s">
        <v>158</v>
      </c>
      <c r="C71" s="12"/>
      <c r="D71" s="12"/>
      <c r="E71" s="2"/>
      <c r="F71" s="8"/>
      <c r="G71" s="8"/>
      <c r="H71" s="8"/>
      <c r="I71" s="8"/>
      <c r="J71" s="8"/>
      <c r="K71" s="8"/>
      <c r="L71" s="2"/>
      <c r="M71" s="8"/>
      <c r="N71" s="8"/>
      <c r="O71" s="2"/>
      <c r="P71" s="133">
        <f>D70-K70-M70-N70</f>
        <v>7.67</v>
      </c>
      <c r="Q71" s="2"/>
      <c r="R71" s="8"/>
      <c r="S71" s="48"/>
      <c r="T71" s="8"/>
      <c r="U71" s="134">
        <f>P71*T70</f>
        <v>122.72</v>
      </c>
      <c r="V71" s="2"/>
      <c r="W71" s="20"/>
      <c r="X71" s="75"/>
      <c r="Y71" s="21"/>
      <c r="Z71" s="20"/>
      <c r="AA71" s="23"/>
      <c r="AB71" s="5"/>
      <c r="AC71" s="8"/>
      <c r="AD71" s="48"/>
      <c r="AE71" s="8"/>
      <c r="AF71" s="8"/>
      <c r="AG71" s="8"/>
      <c r="AH71" s="4"/>
      <c r="AI71" s="8"/>
      <c r="AJ71" s="8"/>
      <c r="AK71" s="8"/>
      <c r="AL71" s="8"/>
      <c r="AM71" s="8"/>
      <c r="AN71" s="8"/>
      <c r="AO71" s="5"/>
      <c r="AP71" s="134">
        <f>(X70/U71)*100</f>
        <v>63.559322033898304</v>
      </c>
      <c r="AQ71" s="8"/>
      <c r="AR71" s="8"/>
      <c r="AS71" s="2"/>
      <c r="AT71" s="8"/>
      <c r="AU71" s="8"/>
      <c r="AV71" s="10"/>
    </row>
    <row r="74" spans="2:48" ht="15.75" thickBot="1">
      <c r="B74" s="165" t="s">
        <v>139</v>
      </c>
    </row>
    <row r="75" spans="2:48">
      <c r="B75" s="150" t="s">
        <v>32</v>
      </c>
      <c r="C75" s="151" t="s">
        <v>1</v>
      </c>
      <c r="D75" s="152" t="s">
        <v>1</v>
      </c>
      <c r="E75" s="153"/>
      <c r="F75" s="220" t="s">
        <v>12</v>
      </c>
      <c r="G75" s="221"/>
      <c r="H75" s="221"/>
      <c r="I75" s="221"/>
      <c r="J75" s="221"/>
      <c r="K75" s="222"/>
      <c r="L75" s="154"/>
      <c r="M75" s="223" t="s">
        <v>33</v>
      </c>
      <c r="N75" s="224"/>
      <c r="O75" s="154"/>
      <c r="P75" s="154" t="s">
        <v>10</v>
      </c>
      <c r="Q75" s="153"/>
      <c r="R75" s="154" t="s">
        <v>41</v>
      </c>
      <c r="S75" s="155"/>
      <c r="T75" s="154" t="s">
        <v>29</v>
      </c>
      <c r="U75" s="154" t="s">
        <v>14</v>
      </c>
      <c r="V75" s="153" t="s">
        <v>9</v>
      </c>
      <c r="W75" s="156" t="s">
        <v>62</v>
      </c>
      <c r="X75" s="157" t="s">
        <v>14</v>
      </c>
      <c r="Y75" s="158"/>
      <c r="Z75" s="159" t="s">
        <v>59</v>
      </c>
      <c r="AA75" s="160" t="s">
        <v>43</v>
      </c>
      <c r="AB75" s="153"/>
      <c r="AC75" s="161" t="s">
        <v>38</v>
      </c>
      <c r="AD75" s="162"/>
      <c r="AE75" s="153"/>
      <c r="AF75" s="163"/>
      <c r="AG75" s="154" t="s">
        <v>11</v>
      </c>
      <c r="AH75" s="153"/>
      <c r="AI75" s="225" t="s">
        <v>47</v>
      </c>
      <c r="AJ75" s="226"/>
      <c r="AK75" s="227"/>
      <c r="AL75" s="225" t="s">
        <v>39</v>
      </c>
      <c r="AM75" s="226"/>
      <c r="AN75" s="227"/>
      <c r="AO75" s="153"/>
      <c r="AP75" s="154" t="s">
        <v>22</v>
      </c>
      <c r="AQ75" s="154" t="s">
        <v>20</v>
      </c>
      <c r="AR75" s="154" t="s">
        <v>20</v>
      </c>
      <c r="AS75" s="153"/>
      <c r="AT75" s="154" t="s">
        <v>22</v>
      </c>
      <c r="AU75" s="154" t="s">
        <v>9</v>
      </c>
      <c r="AV75" s="164" t="s">
        <v>9</v>
      </c>
    </row>
    <row r="76" spans="2:48" ht="15.75" thickBot="1">
      <c r="B76" s="166" t="s">
        <v>9</v>
      </c>
      <c r="C76" s="167" t="s">
        <v>9</v>
      </c>
      <c r="D76" s="168" t="s">
        <v>10</v>
      </c>
      <c r="E76" s="169"/>
      <c r="F76" s="170" t="s">
        <v>3</v>
      </c>
      <c r="G76" s="170" t="s">
        <v>4</v>
      </c>
      <c r="H76" s="170" t="s">
        <v>5</v>
      </c>
      <c r="I76" s="170" t="s">
        <v>6</v>
      </c>
      <c r="J76" s="170" t="s">
        <v>8</v>
      </c>
      <c r="K76" s="170" t="s">
        <v>11</v>
      </c>
      <c r="L76" s="167"/>
      <c r="M76" s="171" t="s">
        <v>10</v>
      </c>
      <c r="N76" s="172" t="s">
        <v>61</v>
      </c>
      <c r="O76" s="167"/>
      <c r="P76" s="167" t="s">
        <v>2</v>
      </c>
      <c r="Q76" s="169"/>
      <c r="R76" s="167"/>
      <c r="S76" s="173" t="s">
        <v>34</v>
      </c>
      <c r="T76" s="167" t="s">
        <v>46</v>
      </c>
      <c r="U76" s="167" t="s">
        <v>16</v>
      </c>
      <c r="V76" s="169" t="s">
        <v>9</v>
      </c>
      <c r="W76" s="174" t="s">
        <v>58</v>
      </c>
      <c r="X76" s="175" t="s">
        <v>11</v>
      </c>
      <c r="Y76" s="176"/>
      <c r="Z76" s="177" t="s">
        <v>42</v>
      </c>
      <c r="AA76" s="178"/>
      <c r="AB76" s="169"/>
      <c r="AC76" s="179" t="s">
        <v>23</v>
      </c>
      <c r="AD76" s="180" t="s">
        <v>18</v>
      </c>
      <c r="AE76" s="179" t="s">
        <v>25</v>
      </c>
      <c r="AF76" s="179" t="s">
        <v>26</v>
      </c>
      <c r="AG76" s="167" t="s">
        <v>30</v>
      </c>
      <c r="AH76" s="169"/>
      <c r="AI76" s="181"/>
      <c r="AJ76" s="169"/>
      <c r="AK76" s="182"/>
      <c r="AL76" s="181" t="s">
        <v>60</v>
      </c>
      <c r="AM76" s="169"/>
      <c r="AN76" s="182" t="s">
        <v>175</v>
      </c>
      <c r="AO76" s="169"/>
      <c r="AP76" s="167" t="s">
        <v>14</v>
      </c>
      <c r="AQ76" s="167" t="s">
        <v>27</v>
      </c>
      <c r="AR76" s="167" t="s">
        <v>28</v>
      </c>
      <c r="AS76" s="169"/>
      <c r="AT76" s="167" t="s">
        <v>14</v>
      </c>
      <c r="AU76" s="167" t="s">
        <v>27</v>
      </c>
      <c r="AV76" s="168" t="s">
        <v>28</v>
      </c>
    </row>
    <row r="77" spans="2:48" ht="15.75" thickBot="1">
      <c r="B77" s="183"/>
      <c r="C77" s="184"/>
      <c r="D77" s="185" t="s">
        <v>9</v>
      </c>
      <c r="E77" s="186"/>
      <c r="F77" s="187"/>
      <c r="G77" s="187"/>
      <c r="H77" s="187"/>
      <c r="I77" s="187" t="s">
        <v>7</v>
      </c>
      <c r="J77" s="187"/>
      <c r="K77" s="187"/>
      <c r="L77" s="184"/>
      <c r="M77" s="188" t="s">
        <v>15</v>
      </c>
      <c r="N77" s="187"/>
      <c r="O77" s="184"/>
      <c r="P77" s="184" t="s">
        <v>9</v>
      </c>
      <c r="Q77" s="186"/>
      <c r="R77" s="184"/>
      <c r="S77" s="189"/>
      <c r="T77" s="184" t="s">
        <v>13</v>
      </c>
      <c r="U77" s="184" t="s">
        <v>17</v>
      </c>
      <c r="V77" s="186"/>
      <c r="W77" s="190" t="s">
        <v>19</v>
      </c>
      <c r="X77" s="191"/>
      <c r="Y77" s="186"/>
      <c r="Z77" s="192" t="s">
        <v>19</v>
      </c>
      <c r="AA77" s="193" t="s">
        <v>19</v>
      </c>
      <c r="AB77" s="186"/>
      <c r="AC77" s="184" t="s">
        <v>24</v>
      </c>
      <c r="AD77" s="189" t="s">
        <v>24</v>
      </c>
      <c r="AE77" s="184" t="s">
        <v>24</v>
      </c>
      <c r="AF77" s="184" t="s">
        <v>24</v>
      </c>
      <c r="AG77" s="184" t="s">
        <v>24</v>
      </c>
      <c r="AH77" s="186"/>
      <c r="AI77" s="194" t="s">
        <v>49</v>
      </c>
      <c r="AJ77" s="195" t="s">
        <v>48</v>
      </c>
      <c r="AK77" s="196" t="s">
        <v>50</v>
      </c>
      <c r="AL77" s="197" t="s">
        <v>36</v>
      </c>
      <c r="AM77" s="195" t="s">
        <v>35</v>
      </c>
      <c r="AN77" s="196" t="s">
        <v>37</v>
      </c>
      <c r="AO77" s="186"/>
      <c r="AP77" s="184" t="s">
        <v>20</v>
      </c>
      <c r="AQ77" s="184"/>
      <c r="AR77" s="184"/>
      <c r="AS77" s="186"/>
      <c r="AT77" s="198">
        <v>1</v>
      </c>
      <c r="AU77" s="199">
        <v>0</v>
      </c>
      <c r="AV77" s="185" t="s">
        <v>31</v>
      </c>
    </row>
    <row r="78" spans="2:48">
      <c r="F78">
        <f t="shared" ref="F78:K78" si="0">F10+F13+F16+F19+F22+F25+F28+F31+F34+F40+F43+F46+F49+F55+F58+F61+F64+F67+F70</f>
        <v>8.25</v>
      </c>
      <c r="G78">
        <f t="shared" si="0"/>
        <v>0.8</v>
      </c>
      <c r="H78">
        <f t="shared" si="0"/>
        <v>7.63</v>
      </c>
      <c r="I78">
        <f t="shared" si="0"/>
        <v>0</v>
      </c>
      <c r="J78">
        <f t="shared" si="0"/>
        <v>0</v>
      </c>
      <c r="K78">
        <f t="shared" si="0"/>
        <v>16.68</v>
      </c>
      <c r="M78">
        <f>M10+M13+M16+M19+M22+M25+M28+M31+M34+M40+M43+M46+M49+M55+M58+M61+M64+M67+M70</f>
        <v>17.5</v>
      </c>
      <c r="N78">
        <f>N10+N13+N16+N19+N22+N25+N28+N31+N34+N40+N43+N46+N49+N55+N58+N61+N64+N67+N70</f>
        <v>0</v>
      </c>
      <c r="P78">
        <f>P11+P14+P17+P20+P23+P26+P29+P32+P35+P41+P44+P47+P50+P56+P59+P62+P65+P68+P71</f>
        <v>106.32000000000001</v>
      </c>
      <c r="X78">
        <f>X10+X13+X16+X19+X22+X25+X28+X31+X34+X40+X43+X46+X49+X55+X58+X61+X64+X67+X70</f>
        <v>1635</v>
      </c>
      <c r="AA78">
        <f>AA10+AA13+AA16+AA19+AA22+AA25+AA28+AA31+AA34+AA40+AA43+AA46+AA49+AA55+AA58+AA61+AA64+AA67+AA70</f>
        <v>108</v>
      </c>
      <c r="AC78">
        <f>AC10+AC13+AC16+AC19+AC22+AC25+AC28+AC31+AC34+AC40+AC43+AC46+AC49+AC55+AC58+AC61+AC64+AC67+AC70</f>
        <v>3000.7000000000003</v>
      </c>
      <c r="AD78">
        <f>AD10+AD13+AD16+AD19+AD22+AD25+AD28+AD31+AD34+AD40+AD43+AD46+AD49+AD55+AD58+AD61+AD64+AD67+AD70</f>
        <v>162.63000000000002</v>
      </c>
      <c r="AE78">
        <f>AE10+AE13+AE16+AE19+AE22+AE25+AE28+AE31+AE34+AE40+AE43+AE46+AE49+AE55+AE58+AE61+AE64+AE67+AE70</f>
        <v>30.471</v>
      </c>
      <c r="AF78">
        <f>AF10+AF13+AF16+AF19+AF22+AF25+AF28+AF31+AF34+AF40+AF43+AF46+AF49+AF55+AF58+AF61+AF64+AF67+AF70</f>
        <v>19.2</v>
      </c>
      <c r="AG78">
        <f>AG10+AG13+AG16+AG19+AG22+AG25+AG28+AG31+AG34+AG40+AG43+AG46+AG49+AG55+AG58+AG61+AG64+AG67+AG70</f>
        <v>181.83</v>
      </c>
    </row>
  </sheetData>
  <mergeCells count="18">
    <mergeCell ref="F75:K75"/>
    <mergeCell ref="M75:N75"/>
    <mergeCell ref="AI75:AK75"/>
    <mergeCell ref="AL75:AN75"/>
    <mergeCell ref="AT6:AV6"/>
    <mergeCell ref="F7:K7"/>
    <mergeCell ref="M7:N7"/>
    <mergeCell ref="AI7:AK7"/>
    <mergeCell ref="AL7:AN7"/>
    <mergeCell ref="I2:AE2"/>
    <mergeCell ref="F52:K52"/>
    <mergeCell ref="M52:N52"/>
    <mergeCell ref="AI52:AK52"/>
    <mergeCell ref="AL52:AN52"/>
    <mergeCell ref="F37:K37"/>
    <mergeCell ref="M37:N37"/>
    <mergeCell ref="AI37:AK37"/>
    <mergeCell ref="AL37:AN37"/>
  </mergeCells>
  <conditionalFormatting sqref="AT10:AV10 AT13:AV13 AT16:AV16 AT19:AV19 AT22:AV22 AT25:AV25 AT28:AV28 AT31:AV31 AT34:AV34 AT40:AV40 AT43:AV43 AT46:AV46 AT49:AV49 AT55:AV55 AT58:AV58 AT61:AV61 AT64:AV64">
    <cfRule type="containsText" dxfId="113" priority="49" operator="containsText" text="Si">
      <formula>NOT(ISERROR(SEARCH("Si",AT10)))</formula>
    </cfRule>
    <cfRule type="containsText" dxfId="112" priority="50" operator="containsText" text="No">
      <formula>NOT(ISERROR(SEARCH("No",AT10)))</formula>
    </cfRule>
  </conditionalFormatting>
  <conditionalFormatting sqref="AT67:AV67">
    <cfRule type="containsText" dxfId="111" priority="3" operator="containsText" text="Si">
      <formula>NOT(ISERROR(SEARCH("Si",AT67)))</formula>
    </cfRule>
    <cfRule type="containsText" dxfId="110" priority="4" operator="containsText" text="No">
      <formula>NOT(ISERROR(SEARCH("No",AT67)))</formula>
    </cfRule>
  </conditionalFormatting>
  <conditionalFormatting sqref="AT70:AV70">
    <cfRule type="containsText" dxfId="109" priority="1" operator="containsText" text="Si">
      <formula>NOT(ISERROR(SEARCH("Si",AT70)))</formula>
    </cfRule>
    <cfRule type="containsText" dxfId="108" priority="2" operator="containsText" text="No">
      <formula>NOT(ISERROR(SEARCH("No",AT70)))</formula>
    </cfRule>
  </conditionalFormatting>
  <pageMargins left="0.51181102362204722" right="0.15748031496062992" top="0.74803149606299213" bottom="0.43307086614173229" header="0.31496062992125984" footer="0.31496062992125984"/>
  <pageSetup paperSize="9" scale="60" orientation="landscape" horizontalDpi="200" verticalDpi="20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>
  <dimension ref="B1:AV38"/>
  <sheetViews>
    <sheetView topLeftCell="G16" zoomScale="85" zoomScaleNormal="85" workbookViewId="0">
      <selection activeCell="AE38" sqref="AE38:AF38"/>
    </sheetView>
  </sheetViews>
  <sheetFormatPr baseColWidth="10" defaultRowHeight="15"/>
  <cols>
    <col min="1" max="1" width="0.7109375" customWidth="1"/>
    <col min="2" max="2" width="9" customWidth="1"/>
    <col min="3" max="4" width="5.42578125" customWidth="1"/>
    <col min="5" max="5" width="0.42578125" customWidth="1"/>
    <col min="6" max="6" width="4.5703125" customWidth="1"/>
    <col min="7" max="7" width="4.28515625" customWidth="1"/>
    <col min="8" max="8" width="5.140625" customWidth="1"/>
    <col min="9" max="9" width="5.5703125" customWidth="1"/>
    <col min="10" max="10" width="4.28515625" customWidth="1"/>
    <col min="11" max="11" width="5.140625" bestFit="1" customWidth="1"/>
    <col min="12" max="12" width="0.5703125" customWidth="1"/>
    <col min="13" max="13" width="5.28515625" customWidth="1"/>
    <col min="14" max="14" width="5.7109375" customWidth="1"/>
    <col min="15" max="15" width="0.5703125" customWidth="1"/>
    <col min="16" max="16" width="5" customWidth="1"/>
    <col min="17" max="17" width="0.5703125" customWidth="1"/>
    <col min="18" max="18" width="11.42578125" bestFit="1" customWidth="1"/>
    <col min="19" max="19" width="5.42578125" style="45" customWidth="1"/>
    <col min="20" max="20" width="5.42578125" customWidth="1"/>
    <col min="21" max="21" width="6" bestFit="1" customWidth="1"/>
    <col min="22" max="22" width="0.5703125" customWidth="1"/>
    <col min="23" max="23" width="9" customWidth="1"/>
    <col min="24" max="24" width="6" bestFit="1" customWidth="1"/>
    <col min="25" max="25" width="0.5703125" customWidth="1"/>
    <col min="26" max="26" width="11" bestFit="1" customWidth="1"/>
    <col min="27" max="27" width="4.5703125" customWidth="1"/>
    <col min="28" max="28" width="0.85546875" customWidth="1"/>
    <col min="29" max="29" width="7" customWidth="1"/>
    <col min="30" max="30" width="7.7109375" style="45" bestFit="1" customWidth="1"/>
    <col min="31" max="31" width="4.85546875" customWidth="1"/>
    <col min="32" max="32" width="4.28515625" customWidth="1"/>
    <col min="33" max="33" width="5.42578125" customWidth="1"/>
    <col min="34" max="34" width="0.5703125" customWidth="1"/>
    <col min="35" max="35" width="4.85546875" hidden="1" customWidth="1"/>
    <col min="36" max="36" width="5.42578125" hidden="1" customWidth="1"/>
    <col min="37" max="37" width="5" hidden="1" customWidth="1"/>
    <col min="38" max="38" width="7.7109375" bestFit="1" customWidth="1"/>
    <col min="39" max="40" width="7.5703125" bestFit="1" customWidth="1"/>
    <col min="41" max="41" width="1" customWidth="1"/>
    <col min="42" max="43" width="4.7109375" customWidth="1"/>
    <col min="44" max="44" width="5.42578125" customWidth="1"/>
    <col min="45" max="45" width="0.85546875" customWidth="1"/>
    <col min="46" max="46" width="5.28515625" customWidth="1"/>
    <col min="47" max="47" width="5" customWidth="1"/>
    <col min="48" max="48" width="5.7109375" customWidth="1"/>
    <col min="49" max="49" width="1.42578125" customWidth="1"/>
    <col min="50" max="51" width="4.7109375" customWidth="1"/>
  </cols>
  <sheetData>
    <row r="1" spans="2:48" ht="11.25" customHeight="1"/>
    <row r="2" spans="2:48" ht="21">
      <c r="I2" s="208" t="s">
        <v>40</v>
      </c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</row>
    <row r="5" spans="2:48" ht="26.25" customHeight="1">
      <c r="B5" s="131" t="s">
        <v>109</v>
      </c>
      <c r="C5" s="131"/>
      <c r="D5" s="131"/>
      <c r="E5" s="132"/>
      <c r="F5" s="131"/>
      <c r="G5" s="132"/>
      <c r="H5" s="132"/>
      <c r="I5" s="131" t="s">
        <v>110</v>
      </c>
    </row>
    <row r="6" spans="2:48" ht="15.75" thickBot="1">
      <c r="AP6" s="40" t="s">
        <v>21</v>
      </c>
      <c r="AT6" s="209" t="s">
        <v>44</v>
      </c>
      <c r="AU6" s="210"/>
      <c r="AV6" s="211"/>
    </row>
    <row r="7" spans="2:48">
      <c r="B7" s="29" t="s">
        <v>32</v>
      </c>
      <c r="C7" s="30" t="s">
        <v>1</v>
      </c>
      <c r="D7" s="31" t="s">
        <v>1</v>
      </c>
      <c r="E7" s="54"/>
      <c r="F7" s="212" t="s">
        <v>12</v>
      </c>
      <c r="G7" s="213"/>
      <c r="H7" s="213"/>
      <c r="I7" s="213"/>
      <c r="J7" s="213"/>
      <c r="K7" s="214"/>
      <c r="L7" s="15"/>
      <c r="M7" s="215" t="s">
        <v>33</v>
      </c>
      <c r="N7" s="216"/>
      <c r="O7" s="15"/>
      <c r="P7" s="50" t="s">
        <v>10</v>
      </c>
      <c r="Q7" s="54"/>
      <c r="R7" s="50" t="s">
        <v>41</v>
      </c>
      <c r="S7" s="104"/>
      <c r="T7" s="50" t="s">
        <v>29</v>
      </c>
      <c r="U7" s="55" t="s">
        <v>14</v>
      </c>
      <c r="V7" s="54" t="s">
        <v>9</v>
      </c>
      <c r="W7" s="98" t="s">
        <v>62</v>
      </c>
      <c r="X7" s="96" t="s">
        <v>14</v>
      </c>
      <c r="Y7" s="56"/>
      <c r="Z7" s="102" t="s">
        <v>59</v>
      </c>
      <c r="AA7" s="99" t="s">
        <v>43</v>
      </c>
      <c r="AB7" s="54"/>
      <c r="AC7" s="57" t="s">
        <v>38</v>
      </c>
      <c r="AD7" s="58"/>
      <c r="AE7" s="59"/>
      <c r="AF7" s="60"/>
      <c r="AG7" s="50" t="s">
        <v>11</v>
      </c>
      <c r="AH7" s="54"/>
      <c r="AI7" s="217" t="s">
        <v>47</v>
      </c>
      <c r="AJ7" s="218"/>
      <c r="AK7" s="219"/>
      <c r="AL7" s="217" t="s">
        <v>39</v>
      </c>
      <c r="AM7" s="218"/>
      <c r="AN7" s="219"/>
      <c r="AO7" s="54"/>
      <c r="AP7" s="55" t="s">
        <v>22</v>
      </c>
      <c r="AQ7" s="50" t="s">
        <v>20</v>
      </c>
      <c r="AR7" s="50" t="s">
        <v>20</v>
      </c>
      <c r="AS7" s="54"/>
      <c r="AT7" s="15" t="s">
        <v>22</v>
      </c>
      <c r="AU7" s="15" t="s">
        <v>9</v>
      </c>
      <c r="AV7" s="61" t="s">
        <v>9</v>
      </c>
    </row>
    <row r="8" spans="2:48" ht="15.75" thickBot="1">
      <c r="B8" s="32" t="s">
        <v>9</v>
      </c>
      <c r="C8" s="25" t="s">
        <v>9</v>
      </c>
      <c r="D8" s="33" t="s">
        <v>10</v>
      </c>
      <c r="E8" s="3"/>
      <c r="F8" s="37" t="s">
        <v>3</v>
      </c>
      <c r="G8" s="37" t="s">
        <v>4</v>
      </c>
      <c r="H8" s="37" t="s">
        <v>5</v>
      </c>
      <c r="I8" s="37" t="s">
        <v>6</v>
      </c>
      <c r="J8" s="37" t="s">
        <v>8</v>
      </c>
      <c r="K8" s="37" t="s">
        <v>11</v>
      </c>
      <c r="L8" s="2"/>
      <c r="M8" s="38" t="s">
        <v>10</v>
      </c>
      <c r="N8" s="39" t="s">
        <v>61</v>
      </c>
      <c r="O8" s="1"/>
      <c r="P8" s="25" t="s">
        <v>2</v>
      </c>
      <c r="Q8" s="3"/>
      <c r="R8" s="25"/>
      <c r="S8" s="105" t="s">
        <v>34</v>
      </c>
      <c r="T8" s="25" t="s">
        <v>46</v>
      </c>
      <c r="U8" s="41" t="s">
        <v>16</v>
      </c>
      <c r="V8" s="3" t="s">
        <v>9</v>
      </c>
      <c r="W8" s="101" t="s">
        <v>58</v>
      </c>
      <c r="X8" s="97" t="s">
        <v>11</v>
      </c>
      <c r="Y8" s="6"/>
      <c r="Z8" s="103" t="s">
        <v>42</v>
      </c>
      <c r="AA8" s="100"/>
      <c r="AB8" s="3"/>
      <c r="AC8" s="24" t="s">
        <v>23</v>
      </c>
      <c r="AD8" s="46" t="s">
        <v>18</v>
      </c>
      <c r="AE8" s="24" t="s">
        <v>25</v>
      </c>
      <c r="AF8" s="24" t="s">
        <v>26</v>
      </c>
      <c r="AG8" s="25" t="s">
        <v>30</v>
      </c>
      <c r="AH8" s="16"/>
      <c r="AI8" s="26"/>
      <c r="AJ8" s="27"/>
      <c r="AK8" s="28"/>
      <c r="AL8" s="26" t="s">
        <v>60</v>
      </c>
      <c r="AM8" s="27"/>
      <c r="AN8" s="110" t="s">
        <v>175</v>
      </c>
      <c r="AO8" s="3"/>
      <c r="AP8" s="41" t="s">
        <v>14</v>
      </c>
      <c r="AQ8" s="25" t="s">
        <v>27</v>
      </c>
      <c r="AR8" s="25" t="s">
        <v>28</v>
      </c>
      <c r="AS8" s="3"/>
      <c r="AT8" s="2" t="s">
        <v>14</v>
      </c>
      <c r="AU8" s="2" t="s">
        <v>27</v>
      </c>
      <c r="AV8" s="62" t="s">
        <v>28</v>
      </c>
    </row>
    <row r="9" spans="2:48" ht="15.75" thickBot="1">
      <c r="B9" s="34"/>
      <c r="C9" s="35"/>
      <c r="D9" s="36" t="s">
        <v>9</v>
      </c>
      <c r="E9" s="52"/>
      <c r="F9" s="63"/>
      <c r="G9" s="63"/>
      <c r="H9" s="63"/>
      <c r="I9" s="63" t="s">
        <v>7</v>
      </c>
      <c r="J9" s="63"/>
      <c r="K9" s="63"/>
      <c r="L9" s="12"/>
      <c r="M9" s="51" t="s">
        <v>15</v>
      </c>
      <c r="N9" s="63"/>
      <c r="O9" s="12"/>
      <c r="P9" s="35" t="s">
        <v>9</v>
      </c>
      <c r="Q9" s="52"/>
      <c r="R9" s="35"/>
      <c r="S9" s="67"/>
      <c r="T9" s="35" t="s">
        <v>13</v>
      </c>
      <c r="U9" s="64" t="s">
        <v>17</v>
      </c>
      <c r="V9" s="52"/>
      <c r="W9" s="42" t="s">
        <v>19</v>
      </c>
      <c r="X9" s="65"/>
      <c r="Y9" s="52"/>
      <c r="Z9" s="43" t="s">
        <v>19</v>
      </c>
      <c r="AA9" s="44" t="s">
        <v>19</v>
      </c>
      <c r="AB9" s="66"/>
      <c r="AC9" s="35" t="s">
        <v>24</v>
      </c>
      <c r="AD9" s="67" t="s">
        <v>24</v>
      </c>
      <c r="AE9" s="35" t="s">
        <v>24</v>
      </c>
      <c r="AF9" s="35" t="s">
        <v>24</v>
      </c>
      <c r="AG9" s="35" t="s">
        <v>24</v>
      </c>
      <c r="AH9" s="52"/>
      <c r="AI9" s="68" t="s">
        <v>49</v>
      </c>
      <c r="AJ9" s="69" t="s">
        <v>48</v>
      </c>
      <c r="AK9" s="70" t="s">
        <v>50</v>
      </c>
      <c r="AL9" s="71" t="s">
        <v>36</v>
      </c>
      <c r="AM9" s="69" t="s">
        <v>35</v>
      </c>
      <c r="AN9" s="70" t="s">
        <v>37</v>
      </c>
      <c r="AO9" s="52"/>
      <c r="AP9" s="64" t="s">
        <v>20</v>
      </c>
      <c r="AQ9" s="35"/>
      <c r="AR9" s="35"/>
      <c r="AS9" s="52"/>
      <c r="AT9" s="72">
        <v>1</v>
      </c>
      <c r="AU9" s="73">
        <v>0</v>
      </c>
      <c r="AV9" s="53" t="s">
        <v>31</v>
      </c>
    </row>
    <row r="10" spans="2:48" ht="16.5" thickBot="1">
      <c r="B10" s="13">
        <v>41456</v>
      </c>
      <c r="C10" s="11" t="s">
        <v>0</v>
      </c>
      <c r="D10" s="15">
        <v>8</v>
      </c>
      <c r="E10" s="2"/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f>SUM(F10:J10)</f>
        <v>0</v>
      </c>
      <c r="L10" s="2"/>
      <c r="M10" s="7">
        <v>0</v>
      </c>
      <c r="N10" s="7">
        <v>0</v>
      </c>
      <c r="O10" s="2"/>
      <c r="P10" s="17">
        <f>D10-(M10+N10)</f>
        <v>8</v>
      </c>
      <c r="Q10" s="2"/>
      <c r="R10" s="7" t="s">
        <v>51</v>
      </c>
      <c r="S10" s="106">
        <v>1.9</v>
      </c>
      <c r="T10" s="7">
        <v>16</v>
      </c>
      <c r="U10" s="18">
        <v>126</v>
      </c>
      <c r="V10" s="2"/>
      <c r="W10" s="19">
        <v>124</v>
      </c>
      <c r="X10" s="74">
        <v>124</v>
      </c>
      <c r="Y10" s="22"/>
      <c r="Z10" s="19">
        <v>0</v>
      </c>
      <c r="AA10" s="19">
        <v>0</v>
      </c>
      <c r="AB10" s="5"/>
      <c r="AC10" s="18">
        <f>X10*S10</f>
        <v>235.6</v>
      </c>
      <c r="AD10" s="47">
        <v>0</v>
      </c>
      <c r="AE10" s="7">
        <v>1.2</v>
      </c>
      <c r="AF10" s="7">
        <v>4.8</v>
      </c>
      <c r="AG10" s="47">
        <f>AD10+AF10</f>
        <v>4.8</v>
      </c>
      <c r="AH10" s="4"/>
      <c r="AI10" s="7">
        <v>0</v>
      </c>
      <c r="AJ10" s="7">
        <v>0</v>
      </c>
      <c r="AK10" s="7">
        <f>100- ((AI10+AJ10)/(X10*2))*100</f>
        <v>100</v>
      </c>
      <c r="AL10" s="49">
        <v>257.2</v>
      </c>
      <c r="AM10" s="49">
        <f>AC10+AD10+AE10+AF10</f>
        <v>241.6</v>
      </c>
      <c r="AN10" s="49">
        <f>AL10-AM10</f>
        <v>15.599999999999994</v>
      </c>
      <c r="AO10" s="5"/>
      <c r="AP10" s="7">
        <f>(X10/U10)*100</f>
        <v>98.412698412698404</v>
      </c>
      <c r="AQ10" s="18">
        <f>(AD10/(AC10+AD10))*100</f>
        <v>0</v>
      </c>
      <c r="AR10" s="7">
        <f>(AG10/AC10)*100</f>
        <v>2.037351443123939</v>
      </c>
      <c r="AS10" s="2"/>
      <c r="AT10" s="7" t="s">
        <v>52</v>
      </c>
      <c r="AU10" s="7" t="s">
        <v>52</v>
      </c>
      <c r="AV10" s="7" t="s">
        <v>57</v>
      </c>
    </row>
    <row r="11" spans="2:48" ht="16.5" thickBot="1">
      <c r="B11" s="14" t="s">
        <v>176</v>
      </c>
      <c r="C11" s="12"/>
      <c r="D11" s="12"/>
      <c r="E11" s="2"/>
      <c r="F11" s="8"/>
      <c r="G11" s="8"/>
      <c r="H11" s="8"/>
      <c r="I11" s="8"/>
      <c r="J11" s="8"/>
      <c r="K11" s="8"/>
      <c r="L11" s="2"/>
      <c r="M11" s="8"/>
      <c r="N11" s="8"/>
      <c r="O11" s="2"/>
      <c r="P11" s="133">
        <f>D10-K10-M10-N10</f>
        <v>8</v>
      </c>
      <c r="Q11" s="2"/>
      <c r="R11" s="8"/>
      <c r="S11" s="48"/>
      <c r="T11" s="8"/>
      <c r="U11" s="134">
        <f>P11*T10</f>
        <v>128</v>
      </c>
      <c r="V11" s="2"/>
      <c r="W11" s="20"/>
      <c r="X11" s="75"/>
      <c r="Y11" s="21"/>
      <c r="Z11" s="20"/>
      <c r="AA11" s="23"/>
      <c r="AB11" s="5"/>
      <c r="AC11" s="8"/>
      <c r="AD11" s="48"/>
      <c r="AE11" s="8"/>
      <c r="AF11" s="8"/>
      <c r="AG11" s="8"/>
      <c r="AH11" s="4"/>
      <c r="AI11" s="8"/>
      <c r="AJ11" s="8"/>
      <c r="AK11" s="8"/>
      <c r="AL11" s="8"/>
      <c r="AM11" s="8"/>
      <c r="AN11" s="8"/>
      <c r="AO11" s="5"/>
      <c r="AP11" s="134">
        <f>(X10/U11)*100</f>
        <v>96.875</v>
      </c>
      <c r="AQ11" s="8"/>
      <c r="AR11" s="8"/>
      <c r="AS11" s="2"/>
      <c r="AT11" s="8"/>
      <c r="AU11" s="8"/>
      <c r="AV11" s="10"/>
    </row>
    <row r="12" spans="2:48" ht="15.75" thickBot="1"/>
    <row r="13" spans="2:48" ht="16.5" thickBot="1">
      <c r="B13" s="13">
        <v>41464</v>
      </c>
      <c r="C13" s="11" t="s">
        <v>0</v>
      </c>
      <c r="D13" s="15">
        <v>10</v>
      </c>
      <c r="E13" s="2"/>
      <c r="F13" s="7">
        <v>0</v>
      </c>
      <c r="G13" s="7">
        <v>0</v>
      </c>
      <c r="H13" s="7">
        <v>2.11</v>
      </c>
      <c r="I13" s="7">
        <v>0</v>
      </c>
      <c r="J13" s="7">
        <v>0.5</v>
      </c>
      <c r="K13" s="7">
        <f>SUM(F13:J13)</f>
        <v>2.61</v>
      </c>
      <c r="L13" s="2"/>
      <c r="M13" s="7">
        <v>0</v>
      </c>
      <c r="N13" s="7">
        <v>0</v>
      </c>
      <c r="O13" s="2"/>
      <c r="P13" s="17">
        <f>D13-(M13+N13)</f>
        <v>10</v>
      </c>
      <c r="Q13" s="2"/>
      <c r="R13" s="7" t="s">
        <v>51</v>
      </c>
      <c r="S13" s="106">
        <v>1.9</v>
      </c>
      <c r="T13" s="7">
        <v>16</v>
      </c>
      <c r="U13" s="18">
        <v>126</v>
      </c>
      <c r="V13" s="2"/>
      <c r="W13" s="19">
        <v>86</v>
      </c>
      <c r="X13" s="74">
        <v>86</v>
      </c>
      <c r="Y13" s="22"/>
      <c r="Z13" s="19">
        <v>12</v>
      </c>
      <c r="AA13" s="19">
        <v>12</v>
      </c>
      <c r="AB13" s="5"/>
      <c r="AC13" s="18">
        <f>X13*S13</f>
        <v>163.4</v>
      </c>
      <c r="AD13" s="47">
        <v>20.399999999999999</v>
      </c>
      <c r="AE13" s="7">
        <v>2.15</v>
      </c>
      <c r="AF13" s="7">
        <v>0</v>
      </c>
      <c r="AG13" s="47">
        <f>AD13+AF13</f>
        <v>20.399999999999999</v>
      </c>
      <c r="AH13" s="4"/>
      <c r="AI13" s="7">
        <v>0</v>
      </c>
      <c r="AJ13" s="7">
        <v>0</v>
      </c>
      <c r="AK13" s="7">
        <f>100- ((AI13+AJ13)/(X13*2))*100</f>
        <v>100</v>
      </c>
      <c r="AL13" s="49">
        <v>257.2</v>
      </c>
      <c r="AM13" s="49">
        <f>AC13+AD13+AE13+AF13</f>
        <v>185.95000000000002</v>
      </c>
      <c r="AN13" s="49">
        <f>AL13-AM13</f>
        <v>71.249999999999972</v>
      </c>
      <c r="AO13" s="5"/>
      <c r="AP13" s="7">
        <f>(X13/U13)*100</f>
        <v>68.253968253968253</v>
      </c>
      <c r="AQ13" s="18">
        <f>(AD13/(AC13+AD13))*100</f>
        <v>11.099020674646354</v>
      </c>
      <c r="AR13" s="7">
        <f>(AG13/AC13)*100</f>
        <v>12.484700122399021</v>
      </c>
      <c r="AS13" s="2"/>
      <c r="AT13" s="7" t="s">
        <v>52</v>
      </c>
      <c r="AU13" s="7" t="s">
        <v>52</v>
      </c>
      <c r="AV13" s="7" t="s">
        <v>57</v>
      </c>
    </row>
    <row r="14" spans="2:48" ht="16.5" thickBot="1">
      <c r="B14" s="14" t="s">
        <v>177</v>
      </c>
      <c r="C14" s="12"/>
      <c r="D14" s="12"/>
      <c r="E14" s="2"/>
      <c r="F14" s="8"/>
      <c r="G14" s="8"/>
      <c r="H14" s="8"/>
      <c r="I14" s="8"/>
      <c r="J14" s="8"/>
      <c r="K14" s="8"/>
      <c r="L14" s="2"/>
      <c r="M14" s="8"/>
      <c r="N14" s="8"/>
      <c r="O14" s="2"/>
      <c r="P14" s="133">
        <f>D13-K13-M13-N13</f>
        <v>7.3900000000000006</v>
      </c>
      <c r="Q14" s="2"/>
      <c r="R14" s="8"/>
      <c r="S14" s="48"/>
      <c r="T14" s="8"/>
      <c r="U14" s="134">
        <f>P14*T13</f>
        <v>118.24000000000001</v>
      </c>
      <c r="V14" s="2"/>
      <c r="W14" s="20"/>
      <c r="X14" s="75"/>
      <c r="Y14" s="21"/>
      <c r="Z14" s="20"/>
      <c r="AA14" s="23"/>
      <c r="AB14" s="5"/>
      <c r="AC14" s="8"/>
      <c r="AD14" s="48"/>
      <c r="AE14" s="8"/>
      <c r="AF14" s="8"/>
      <c r="AG14" s="8"/>
      <c r="AH14" s="4"/>
      <c r="AI14" s="8"/>
      <c r="AJ14" s="8"/>
      <c r="AK14" s="8"/>
      <c r="AL14" s="8"/>
      <c r="AM14" s="8"/>
      <c r="AN14" s="8"/>
      <c r="AO14" s="5"/>
      <c r="AP14" s="134">
        <f>(X13/U14)*100</f>
        <v>72.733423545331519</v>
      </c>
      <c r="AQ14" s="8"/>
      <c r="AR14" s="8"/>
      <c r="AS14" s="2"/>
      <c r="AT14" s="8"/>
      <c r="AU14" s="8"/>
      <c r="AV14" s="10"/>
    </row>
    <row r="15" spans="2:48" ht="15.75" thickBot="1"/>
    <row r="16" spans="2:48" ht="16.5" thickBot="1">
      <c r="B16" s="13">
        <v>41464</v>
      </c>
      <c r="C16" s="11" t="s">
        <v>0</v>
      </c>
      <c r="D16" s="15">
        <v>10</v>
      </c>
      <c r="E16" s="2"/>
      <c r="F16" s="7">
        <v>0.5</v>
      </c>
      <c r="G16" s="7">
        <v>0</v>
      </c>
      <c r="H16" s="7">
        <v>0.5</v>
      </c>
      <c r="I16" s="7">
        <v>0</v>
      </c>
      <c r="J16" s="7">
        <v>0.5</v>
      </c>
      <c r="K16" s="7">
        <f>SUM(F16:J16)</f>
        <v>1.5</v>
      </c>
      <c r="L16" s="2"/>
      <c r="M16" s="7">
        <v>0</v>
      </c>
      <c r="N16" s="7">
        <v>0</v>
      </c>
      <c r="O16" s="2"/>
      <c r="P16" s="17">
        <f>D16-(M16+N16)</f>
        <v>10</v>
      </c>
      <c r="Q16" s="2"/>
      <c r="R16" s="7" t="s">
        <v>51</v>
      </c>
      <c r="S16" s="106">
        <v>1.9</v>
      </c>
      <c r="T16" s="7">
        <v>16</v>
      </c>
      <c r="U16" s="18">
        <v>126</v>
      </c>
      <c r="V16" s="2"/>
      <c r="W16" s="19">
        <v>114</v>
      </c>
      <c r="X16" s="74">
        <v>114</v>
      </c>
      <c r="Y16" s="22"/>
      <c r="Z16" s="19">
        <v>5</v>
      </c>
      <c r="AA16" s="19">
        <v>5</v>
      </c>
      <c r="AB16" s="5"/>
      <c r="AC16" s="18">
        <f>X16*S16</f>
        <v>216.6</v>
      </c>
      <c r="AD16" s="47">
        <v>8.5</v>
      </c>
      <c r="AE16" s="7">
        <v>2.8</v>
      </c>
      <c r="AF16" s="7">
        <v>0</v>
      </c>
      <c r="AG16" s="47">
        <f>AD16+AF16</f>
        <v>8.5</v>
      </c>
      <c r="AH16" s="4"/>
      <c r="AI16" s="7">
        <v>0</v>
      </c>
      <c r="AJ16" s="7">
        <v>0</v>
      </c>
      <c r="AK16" s="7">
        <f>100- ((AI16+AJ16)/(X16*2))*100</f>
        <v>100</v>
      </c>
      <c r="AL16" s="49">
        <v>257.2</v>
      </c>
      <c r="AM16" s="49">
        <f>AC16+AD16+AE16+AF16</f>
        <v>227.9</v>
      </c>
      <c r="AN16" s="49">
        <f>AL16-AM16</f>
        <v>29.299999999999983</v>
      </c>
      <c r="AO16" s="5"/>
      <c r="AP16" s="7">
        <f>(X16/U16)*100</f>
        <v>90.476190476190482</v>
      </c>
      <c r="AQ16" s="18">
        <f>(AD16/(AC16+AD16))*100</f>
        <v>3.7760995113282987</v>
      </c>
      <c r="AR16" s="7">
        <f>(AG16/AC16)*100</f>
        <v>3.9242843951985225</v>
      </c>
      <c r="AS16" s="2"/>
      <c r="AT16" s="7" t="s">
        <v>52</v>
      </c>
      <c r="AU16" s="7" t="s">
        <v>52</v>
      </c>
      <c r="AV16" s="7" t="s">
        <v>57</v>
      </c>
    </row>
    <row r="17" spans="2:48" ht="16.5" thickBot="1">
      <c r="B17" s="14" t="s">
        <v>177</v>
      </c>
      <c r="C17" s="12"/>
      <c r="D17" s="12"/>
      <c r="E17" s="2"/>
      <c r="F17" s="8"/>
      <c r="G17" s="8"/>
      <c r="H17" s="8"/>
      <c r="I17" s="8"/>
      <c r="J17" s="8"/>
      <c r="K17" s="8"/>
      <c r="L17" s="2"/>
      <c r="M17" s="8"/>
      <c r="N17" s="8"/>
      <c r="O17" s="2"/>
      <c r="P17" s="133">
        <f>D16-K16-M16-N16</f>
        <v>8.5</v>
      </c>
      <c r="Q17" s="2"/>
      <c r="R17" s="8"/>
      <c r="S17" s="48"/>
      <c r="T17" s="8"/>
      <c r="U17" s="134">
        <f>P17*T16</f>
        <v>136</v>
      </c>
      <c r="V17" s="2"/>
      <c r="W17" s="20"/>
      <c r="X17" s="75"/>
      <c r="Y17" s="21"/>
      <c r="Z17" s="20"/>
      <c r="AA17" s="23"/>
      <c r="AB17" s="5"/>
      <c r="AC17" s="8"/>
      <c r="AD17" s="48"/>
      <c r="AE17" s="8"/>
      <c r="AF17" s="8"/>
      <c r="AG17" s="8"/>
      <c r="AH17" s="4"/>
      <c r="AI17" s="8"/>
      <c r="AJ17" s="8"/>
      <c r="AK17" s="8"/>
      <c r="AL17" s="8"/>
      <c r="AM17" s="8"/>
      <c r="AN17" s="8"/>
      <c r="AO17" s="5"/>
      <c r="AP17" s="134">
        <f>(X16/U17)*100</f>
        <v>83.82352941176471</v>
      </c>
      <c r="AQ17" s="8"/>
      <c r="AR17" s="8"/>
      <c r="AS17" s="2"/>
      <c r="AT17" s="8"/>
      <c r="AU17" s="8"/>
      <c r="AV17" s="10"/>
    </row>
    <row r="18" spans="2:48" ht="15.75" thickBot="1"/>
    <row r="19" spans="2:48" ht="16.5" thickBot="1">
      <c r="B19" s="13">
        <v>41470</v>
      </c>
      <c r="C19" s="11" t="s">
        <v>0</v>
      </c>
      <c r="D19" s="15">
        <v>10</v>
      </c>
      <c r="E19" s="2"/>
      <c r="F19" s="7">
        <v>0</v>
      </c>
      <c r="G19" s="7">
        <v>0</v>
      </c>
      <c r="H19" s="7">
        <v>0.75</v>
      </c>
      <c r="I19" s="7">
        <v>3</v>
      </c>
      <c r="J19" s="7">
        <v>0</v>
      </c>
      <c r="K19" s="7">
        <f>SUM(F19:J19)</f>
        <v>3.75</v>
      </c>
      <c r="L19" s="2"/>
      <c r="M19" s="7">
        <v>0</v>
      </c>
      <c r="N19" s="7">
        <v>0</v>
      </c>
      <c r="O19" s="2"/>
      <c r="P19" s="17">
        <f>D19-(M19+N19)</f>
        <v>10</v>
      </c>
      <c r="Q19" s="2"/>
      <c r="R19" s="7" t="s">
        <v>51</v>
      </c>
      <c r="S19" s="106">
        <v>1.9</v>
      </c>
      <c r="T19" s="7">
        <v>16</v>
      </c>
      <c r="U19" s="18">
        <v>126</v>
      </c>
      <c r="V19" s="2"/>
      <c r="W19" s="19">
        <v>67</v>
      </c>
      <c r="X19" s="74">
        <v>67</v>
      </c>
      <c r="Y19" s="22"/>
      <c r="Z19" s="19">
        <v>7</v>
      </c>
      <c r="AA19" s="19">
        <v>7</v>
      </c>
      <c r="AB19" s="5"/>
      <c r="AC19" s="18">
        <f>X19*S19</f>
        <v>127.3</v>
      </c>
      <c r="AD19" s="47">
        <v>11.9</v>
      </c>
      <c r="AE19" s="7">
        <v>1.675</v>
      </c>
      <c r="AF19" s="7">
        <v>0</v>
      </c>
      <c r="AG19" s="47">
        <f>AD19+AF19</f>
        <v>11.9</v>
      </c>
      <c r="AH19" s="4"/>
      <c r="AI19" s="7">
        <v>0</v>
      </c>
      <c r="AJ19" s="7">
        <v>0</v>
      </c>
      <c r="AK19" s="7">
        <f>100- ((AI19+AJ19)/(X19*2))*100</f>
        <v>100</v>
      </c>
      <c r="AL19" s="49">
        <v>257.2</v>
      </c>
      <c r="AM19" s="49">
        <f>AC19+AD19+AE19+AF19</f>
        <v>140.875</v>
      </c>
      <c r="AN19" s="49">
        <f>AL19-AM19</f>
        <v>116.32499999999999</v>
      </c>
      <c r="AO19" s="5"/>
      <c r="AP19" s="7">
        <f>(X19/U19)*100</f>
        <v>53.174603174603178</v>
      </c>
      <c r="AQ19" s="18">
        <f>(AD19/(AC19+AD19))*100</f>
        <v>8.5488505747126453</v>
      </c>
      <c r="AR19" s="7">
        <f>(AG19/AC19)*100</f>
        <v>9.3479968578161827</v>
      </c>
      <c r="AS19" s="2"/>
      <c r="AT19" s="7" t="s">
        <v>52</v>
      </c>
      <c r="AU19" s="7" t="s">
        <v>52</v>
      </c>
      <c r="AV19" s="7" t="s">
        <v>57</v>
      </c>
    </row>
    <row r="20" spans="2:48" ht="16.5" thickBot="1">
      <c r="B20" s="14" t="s">
        <v>177</v>
      </c>
      <c r="C20" s="12"/>
      <c r="D20" s="12"/>
      <c r="E20" s="2"/>
      <c r="F20" s="8"/>
      <c r="G20" s="8"/>
      <c r="H20" s="8"/>
      <c r="I20" s="8"/>
      <c r="J20" s="8"/>
      <c r="K20" s="8"/>
      <c r="L20" s="2"/>
      <c r="M20" s="8"/>
      <c r="N20" s="8"/>
      <c r="O20" s="2"/>
      <c r="P20" s="133">
        <f>D19-K19-M19-N19</f>
        <v>6.25</v>
      </c>
      <c r="Q20" s="2"/>
      <c r="R20" s="8"/>
      <c r="S20" s="48"/>
      <c r="T20" s="8"/>
      <c r="U20" s="134">
        <f>P20*T19</f>
        <v>100</v>
      </c>
      <c r="V20" s="2"/>
      <c r="W20" s="20"/>
      <c r="X20" s="75"/>
      <c r="Y20" s="21"/>
      <c r="Z20" s="20"/>
      <c r="AA20" s="23"/>
      <c r="AB20" s="5"/>
      <c r="AC20" s="8"/>
      <c r="AD20" s="48"/>
      <c r="AE20" s="8"/>
      <c r="AF20" s="8"/>
      <c r="AG20" s="8"/>
      <c r="AH20" s="4"/>
      <c r="AI20" s="8"/>
      <c r="AJ20" s="8"/>
      <c r="AK20" s="8"/>
      <c r="AL20" s="8"/>
      <c r="AM20" s="8"/>
      <c r="AN20" s="8"/>
      <c r="AO20" s="5"/>
      <c r="AP20" s="134">
        <f>(X19/U20)*100</f>
        <v>67</v>
      </c>
      <c r="AQ20" s="8"/>
      <c r="AR20" s="8"/>
      <c r="AS20" s="2"/>
      <c r="AT20" s="8"/>
      <c r="AU20" s="8"/>
      <c r="AV20" s="10"/>
    </row>
    <row r="21" spans="2:48" ht="15.75" thickBot="1"/>
    <row r="22" spans="2:48" ht="16.5" thickBot="1">
      <c r="B22" s="13">
        <v>41473</v>
      </c>
      <c r="C22" s="11" t="s">
        <v>114</v>
      </c>
      <c r="D22" s="15">
        <v>7.5</v>
      </c>
      <c r="E22" s="2"/>
      <c r="F22" s="7">
        <v>0</v>
      </c>
      <c r="G22" s="7">
        <v>0</v>
      </c>
      <c r="H22" s="7">
        <v>1.66</v>
      </c>
      <c r="I22" s="7">
        <v>0</v>
      </c>
      <c r="J22" s="7">
        <v>0</v>
      </c>
      <c r="K22" s="7">
        <f>SUM(F22:J22)</f>
        <v>1.66</v>
      </c>
      <c r="L22" s="2"/>
      <c r="M22" s="7">
        <v>2.5</v>
      </c>
      <c r="N22" s="7">
        <v>0</v>
      </c>
      <c r="O22" s="2"/>
      <c r="P22" s="17">
        <f>D22-(M22+N22)</f>
        <v>5</v>
      </c>
      <c r="Q22" s="2"/>
      <c r="R22" s="7" t="s">
        <v>51</v>
      </c>
      <c r="S22" s="106">
        <v>1.9</v>
      </c>
      <c r="T22" s="7">
        <v>16</v>
      </c>
      <c r="U22" s="18">
        <v>126</v>
      </c>
      <c r="V22" s="2"/>
      <c r="W22" s="19">
        <v>58</v>
      </c>
      <c r="X22" s="74">
        <v>58</v>
      </c>
      <c r="Y22" s="22"/>
      <c r="Z22" s="19">
        <v>1</v>
      </c>
      <c r="AA22" s="19">
        <v>1</v>
      </c>
      <c r="AB22" s="5"/>
      <c r="AC22" s="18">
        <f>X22*S22</f>
        <v>110.19999999999999</v>
      </c>
      <c r="AD22" s="47">
        <v>1.7</v>
      </c>
      <c r="AE22" s="7">
        <v>1.4</v>
      </c>
      <c r="AF22" s="7">
        <v>0</v>
      </c>
      <c r="AG22" s="47">
        <f>AD22+AF22</f>
        <v>1.7</v>
      </c>
      <c r="AH22" s="4"/>
      <c r="AI22" s="7">
        <v>0</v>
      </c>
      <c r="AJ22" s="7">
        <v>0</v>
      </c>
      <c r="AK22" s="7">
        <f>100- ((AI22+AJ22)/(X22*2))*100</f>
        <v>100</v>
      </c>
      <c r="AL22" s="49">
        <v>257.2</v>
      </c>
      <c r="AM22" s="49">
        <f>AC22+AD22+AE22+AF22</f>
        <v>113.3</v>
      </c>
      <c r="AN22" s="49">
        <f>AL22-AM22</f>
        <v>143.89999999999998</v>
      </c>
      <c r="AO22" s="5"/>
      <c r="AP22" s="7">
        <f>(X22/U22)*100</f>
        <v>46.031746031746032</v>
      </c>
      <c r="AQ22" s="18">
        <f>(AD22/(AC22+AD22))*100</f>
        <v>1.5192135835567471</v>
      </c>
      <c r="AR22" s="7">
        <f>(AG22/AC22)*100</f>
        <v>1.5426497277676952</v>
      </c>
      <c r="AS22" s="2"/>
      <c r="AT22" s="7" t="s">
        <v>52</v>
      </c>
      <c r="AU22" s="7" t="s">
        <v>52</v>
      </c>
      <c r="AV22" s="7" t="s">
        <v>57</v>
      </c>
    </row>
    <row r="23" spans="2:48" ht="16.5" thickBot="1">
      <c r="B23" s="14" t="s">
        <v>177</v>
      </c>
      <c r="C23" s="12"/>
      <c r="D23" s="12"/>
      <c r="E23" s="2"/>
      <c r="F23" s="8"/>
      <c r="G23" s="8"/>
      <c r="H23" s="8"/>
      <c r="I23" s="8"/>
      <c r="J23" s="8"/>
      <c r="K23" s="8"/>
      <c r="L23" s="2"/>
      <c r="M23" s="8"/>
      <c r="N23" s="8"/>
      <c r="O23" s="2"/>
      <c r="P23" s="133">
        <f>D22-K22-M22-N22</f>
        <v>3.34</v>
      </c>
      <c r="Q23" s="2"/>
      <c r="R23" s="8"/>
      <c r="S23" s="48"/>
      <c r="T23" s="8"/>
      <c r="U23" s="134">
        <f>P23*T22</f>
        <v>53.44</v>
      </c>
      <c r="V23" s="2"/>
      <c r="W23" s="20"/>
      <c r="X23" s="75"/>
      <c r="Y23" s="21"/>
      <c r="Z23" s="20"/>
      <c r="AA23" s="23"/>
      <c r="AB23" s="5"/>
      <c r="AC23" s="8"/>
      <c r="AD23" s="48"/>
      <c r="AE23" s="8"/>
      <c r="AF23" s="8"/>
      <c r="AG23" s="8"/>
      <c r="AH23" s="4"/>
      <c r="AI23" s="8"/>
      <c r="AJ23" s="8"/>
      <c r="AK23" s="8"/>
      <c r="AL23" s="8"/>
      <c r="AM23" s="8"/>
      <c r="AN23" s="8"/>
      <c r="AO23" s="5"/>
      <c r="AP23" s="134">
        <f>(X22/U23)*100</f>
        <v>108.53293413173652</v>
      </c>
      <c r="AQ23" s="8"/>
      <c r="AR23" s="8"/>
      <c r="AS23" s="2"/>
      <c r="AT23" s="8"/>
      <c r="AU23" s="8"/>
      <c r="AV23" s="10"/>
    </row>
    <row r="24" spans="2:48" ht="15.75" thickBot="1"/>
    <row r="25" spans="2:48" ht="16.5" thickBot="1">
      <c r="B25" s="13">
        <v>41474</v>
      </c>
      <c r="C25" s="11" t="s">
        <v>114</v>
      </c>
      <c r="D25" s="15">
        <v>7.5</v>
      </c>
      <c r="E25" s="2"/>
      <c r="F25" s="7">
        <v>0.16</v>
      </c>
      <c r="G25" s="7">
        <v>0.25</v>
      </c>
      <c r="H25" s="7">
        <v>1.5</v>
      </c>
      <c r="I25" s="7">
        <v>0</v>
      </c>
      <c r="J25" s="7">
        <v>0</v>
      </c>
      <c r="K25" s="7">
        <f>SUM(F25:J25)</f>
        <v>1.9100000000000001</v>
      </c>
      <c r="L25" s="2"/>
      <c r="M25" s="7">
        <v>2.5</v>
      </c>
      <c r="N25" s="7">
        <v>0</v>
      </c>
      <c r="O25" s="2"/>
      <c r="P25" s="17">
        <f>D25-(M25+N25)</f>
        <v>5</v>
      </c>
      <c r="Q25" s="2"/>
      <c r="R25" s="7" t="s">
        <v>51</v>
      </c>
      <c r="S25" s="106">
        <v>1.9</v>
      </c>
      <c r="T25" s="7">
        <v>16</v>
      </c>
      <c r="U25" s="18">
        <v>126</v>
      </c>
      <c r="V25" s="2"/>
      <c r="W25" s="19">
        <v>41</v>
      </c>
      <c r="X25" s="74">
        <v>41</v>
      </c>
      <c r="Y25" s="22"/>
      <c r="Z25" s="19">
        <v>14</v>
      </c>
      <c r="AA25" s="19">
        <v>14</v>
      </c>
      <c r="AB25" s="5"/>
      <c r="AC25" s="18">
        <f>X25*S25</f>
        <v>77.899999999999991</v>
      </c>
      <c r="AD25" s="47">
        <v>23.8</v>
      </c>
      <c r="AE25" s="7">
        <v>7.75</v>
      </c>
      <c r="AF25" s="7">
        <v>0</v>
      </c>
      <c r="AG25" s="47">
        <f>AD25+AF25</f>
        <v>23.8</v>
      </c>
      <c r="AH25" s="4"/>
      <c r="AI25" s="7">
        <v>0</v>
      </c>
      <c r="AJ25" s="7">
        <v>0</v>
      </c>
      <c r="AK25" s="7">
        <f>100- ((AI25+AJ25)/(X25*2))*100</f>
        <v>100</v>
      </c>
      <c r="AL25" s="49">
        <v>257.2</v>
      </c>
      <c r="AM25" s="49">
        <f>AC25+AD25+AE25+AF25</f>
        <v>109.44999999999999</v>
      </c>
      <c r="AN25" s="49">
        <f>AL25-AM25</f>
        <v>147.75</v>
      </c>
      <c r="AO25" s="5"/>
      <c r="AP25" s="7">
        <f>(X25/U25)*100</f>
        <v>32.539682539682538</v>
      </c>
      <c r="AQ25" s="18">
        <f>(AD25/(AC25+AD25))*100</f>
        <v>23.402163225172078</v>
      </c>
      <c r="AR25" s="7">
        <f>(AG25/AC25)*100</f>
        <v>30.551989730423625</v>
      </c>
      <c r="AS25" s="2"/>
      <c r="AT25" s="7" t="s">
        <v>52</v>
      </c>
      <c r="AU25" s="7" t="s">
        <v>52</v>
      </c>
      <c r="AV25" s="7" t="s">
        <v>57</v>
      </c>
    </row>
    <row r="26" spans="2:48" ht="16.5" thickBot="1">
      <c r="B26" s="14" t="s">
        <v>177</v>
      </c>
      <c r="C26" s="12"/>
      <c r="D26" s="12"/>
      <c r="E26" s="2"/>
      <c r="F26" s="8"/>
      <c r="G26" s="8"/>
      <c r="H26" s="8"/>
      <c r="I26" s="8"/>
      <c r="J26" s="8"/>
      <c r="K26" s="8"/>
      <c r="L26" s="2"/>
      <c r="M26" s="8"/>
      <c r="N26" s="8"/>
      <c r="O26" s="2"/>
      <c r="P26" s="133">
        <f>D25-K25-M25-N25</f>
        <v>3.09</v>
      </c>
      <c r="Q26" s="2"/>
      <c r="R26" s="8"/>
      <c r="S26" s="48"/>
      <c r="T26" s="8"/>
      <c r="U26" s="134">
        <f>P26*T25</f>
        <v>49.44</v>
      </c>
      <c r="V26" s="2"/>
      <c r="W26" s="20"/>
      <c r="X26" s="75"/>
      <c r="Y26" s="21"/>
      <c r="Z26" s="20"/>
      <c r="AA26" s="23"/>
      <c r="AB26" s="5"/>
      <c r="AC26" s="8"/>
      <c r="AD26" s="48"/>
      <c r="AE26" s="8"/>
      <c r="AF26" s="8"/>
      <c r="AG26" s="8"/>
      <c r="AH26" s="4"/>
      <c r="AI26" s="8"/>
      <c r="AJ26" s="8"/>
      <c r="AK26" s="8"/>
      <c r="AL26" s="8"/>
      <c r="AM26" s="8"/>
      <c r="AN26" s="8"/>
      <c r="AO26" s="5"/>
      <c r="AP26" s="134">
        <f>(X25/U26)*100</f>
        <v>82.92880258899676</v>
      </c>
      <c r="AQ26" s="8"/>
      <c r="AR26" s="8"/>
      <c r="AS26" s="2"/>
      <c r="AT26" s="8"/>
      <c r="AU26" s="8"/>
      <c r="AV26" s="10"/>
    </row>
    <row r="27" spans="2:48" ht="15.75" thickBot="1"/>
    <row r="28" spans="2:48" ht="16.5" thickBot="1">
      <c r="B28" s="13">
        <v>41475</v>
      </c>
      <c r="C28" s="11" t="s">
        <v>0</v>
      </c>
      <c r="D28" s="15">
        <v>4</v>
      </c>
      <c r="E28" s="2"/>
      <c r="F28" s="7">
        <v>0</v>
      </c>
      <c r="G28" s="7">
        <v>0</v>
      </c>
      <c r="H28" s="7">
        <v>1</v>
      </c>
      <c r="I28" s="7">
        <v>0</v>
      </c>
      <c r="J28" s="7">
        <v>0</v>
      </c>
      <c r="K28" s="7">
        <f>SUM(F28:J28)</f>
        <v>1</v>
      </c>
      <c r="L28" s="2"/>
      <c r="M28" s="7">
        <v>0</v>
      </c>
      <c r="N28" s="7">
        <v>0</v>
      </c>
      <c r="O28" s="2"/>
      <c r="P28" s="17">
        <f>D28-(M28+N28)</f>
        <v>4</v>
      </c>
      <c r="Q28" s="2"/>
      <c r="R28" s="7" t="s">
        <v>51</v>
      </c>
      <c r="S28" s="106">
        <v>1.9</v>
      </c>
      <c r="T28" s="7">
        <v>16</v>
      </c>
      <c r="U28" s="18">
        <v>126</v>
      </c>
      <c r="V28" s="2"/>
      <c r="W28" s="19">
        <v>56</v>
      </c>
      <c r="X28" s="74">
        <v>56</v>
      </c>
      <c r="Y28" s="22"/>
      <c r="Z28" s="19">
        <v>2</v>
      </c>
      <c r="AA28" s="19">
        <v>2</v>
      </c>
      <c r="AB28" s="5"/>
      <c r="AC28" s="18">
        <f>X28*S28</f>
        <v>106.39999999999999</v>
      </c>
      <c r="AD28" s="47">
        <v>3.91</v>
      </c>
      <c r="AE28" s="7">
        <v>0.56000000000000005</v>
      </c>
      <c r="AF28" s="7">
        <v>0</v>
      </c>
      <c r="AG28" s="47">
        <f>AD28+AF28</f>
        <v>3.91</v>
      </c>
      <c r="AH28" s="4"/>
      <c r="AI28" s="7">
        <v>0</v>
      </c>
      <c r="AJ28" s="7">
        <v>0</v>
      </c>
      <c r="AK28" s="7">
        <f>100- ((AI28+AJ28)/(X28*2))*100</f>
        <v>100</v>
      </c>
      <c r="AL28" s="49">
        <v>257.2</v>
      </c>
      <c r="AM28" s="49">
        <f>AC28+AD28+AE28+AF28</f>
        <v>110.86999999999999</v>
      </c>
      <c r="AN28" s="49">
        <f>AL28-AM28</f>
        <v>146.32999999999998</v>
      </c>
      <c r="AO28" s="5"/>
      <c r="AP28" s="7">
        <f>(X28/U28)*100</f>
        <v>44.444444444444443</v>
      </c>
      <c r="AQ28" s="18">
        <f>(AD28/(AC28+AD28))*100</f>
        <v>3.5445562505665857</v>
      </c>
      <c r="AR28" s="7">
        <f>(AG28/AC28)*100</f>
        <v>3.6748120300751883</v>
      </c>
      <c r="AS28" s="2"/>
      <c r="AT28" s="7" t="s">
        <v>52</v>
      </c>
      <c r="AU28" s="7" t="s">
        <v>52</v>
      </c>
      <c r="AV28" s="7" t="s">
        <v>57</v>
      </c>
    </row>
    <row r="29" spans="2:48" ht="16.5" thickBot="1">
      <c r="B29" s="14" t="s">
        <v>178</v>
      </c>
      <c r="C29" s="12"/>
      <c r="D29" s="12"/>
      <c r="E29" s="2"/>
      <c r="F29" s="8"/>
      <c r="G29" s="8"/>
      <c r="H29" s="8"/>
      <c r="I29" s="8"/>
      <c r="J29" s="8"/>
      <c r="K29" s="8"/>
      <c r="L29" s="2"/>
      <c r="M29" s="8"/>
      <c r="N29" s="8"/>
      <c r="O29" s="2"/>
      <c r="P29" s="133">
        <f>D28-K28-M28-N28</f>
        <v>3</v>
      </c>
      <c r="Q29" s="2"/>
      <c r="R29" s="8"/>
      <c r="S29" s="48"/>
      <c r="T29" s="8"/>
      <c r="U29" s="134">
        <f>P29*T28</f>
        <v>48</v>
      </c>
      <c r="V29" s="2"/>
      <c r="W29" s="20"/>
      <c r="X29" s="75"/>
      <c r="Y29" s="21"/>
      <c r="Z29" s="20"/>
      <c r="AA29" s="23"/>
      <c r="AB29" s="5"/>
      <c r="AC29" s="8"/>
      <c r="AD29" s="48"/>
      <c r="AE29" s="8"/>
      <c r="AF29" s="8"/>
      <c r="AG29" s="8"/>
      <c r="AH29" s="4"/>
      <c r="AI29" s="8"/>
      <c r="AJ29" s="8"/>
      <c r="AK29" s="8"/>
      <c r="AL29" s="8"/>
      <c r="AM29" s="8"/>
      <c r="AN29" s="8"/>
      <c r="AO29" s="5"/>
      <c r="AP29" s="134">
        <f>(X28/U29)*100</f>
        <v>116.66666666666667</v>
      </c>
      <c r="AQ29" s="8"/>
      <c r="AR29" s="8"/>
      <c r="AS29" s="2"/>
      <c r="AT29" s="8"/>
      <c r="AU29" s="8"/>
      <c r="AV29" s="10"/>
    </row>
    <row r="30" spans="2:48" ht="15.75" thickBot="1"/>
    <row r="31" spans="2:48" ht="16.5" thickBot="1">
      <c r="B31" s="13">
        <v>41477</v>
      </c>
      <c r="C31" s="11" t="s">
        <v>0</v>
      </c>
      <c r="D31" s="15">
        <v>5</v>
      </c>
      <c r="E31" s="2"/>
      <c r="F31" s="7">
        <v>0</v>
      </c>
      <c r="G31" s="7">
        <v>0</v>
      </c>
      <c r="H31" s="7">
        <v>0.5</v>
      </c>
      <c r="I31" s="7">
        <v>0</v>
      </c>
      <c r="J31" s="7">
        <v>0</v>
      </c>
      <c r="K31" s="7">
        <f>SUM(F31:J31)</f>
        <v>0.5</v>
      </c>
      <c r="L31" s="2"/>
      <c r="M31" s="7">
        <v>0</v>
      </c>
      <c r="N31" s="7">
        <v>0</v>
      </c>
      <c r="O31" s="2"/>
      <c r="P31" s="17">
        <f>D31-(M31+N31)</f>
        <v>5</v>
      </c>
      <c r="Q31" s="2"/>
      <c r="R31" s="7" t="s">
        <v>51</v>
      </c>
      <c r="S31" s="106">
        <v>1.9</v>
      </c>
      <c r="T31" s="7">
        <v>16</v>
      </c>
      <c r="U31" s="18">
        <v>126</v>
      </c>
      <c r="V31" s="2"/>
      <c r="W31" s="19">
        <v>62</v>
      </c>
      <c r="X31" s="74">
        <v>62</v>
      </c>
      <c r="Y31" s="22"/>
      <c r="Z31" s="19">
        <v>5</v>
      </c>
      <c r="AA31" s="19">
        <v>5</v>
      </c>
      <c r="AB31" s="5"/>
      <c r="AC31" s="18">
        <f>X31*S31</f>
        <v>117.8</v>
      </c>
      <c r="AD31" s="47">
        <v>9.8000000000000007</v>
      </c>
      <c r="AE31" s="7">
        <v>1.5</v>
      </c>
      <c r="AF31" s="7">
        <v>0</v>
      </c>
      <c r="AG31" s="47">
        <f>AD31+AF31</f>
        <v>9.8000000000000007</v>
      </c>
      <c r="AH31" s="4"/>
      <c r="AI31" s="7">
        <v>0</v>
      </c>
      <c r="AJ31" s="7">
        <v>0</v>
      </c>
      <c r="AK31" s="7">
        <f>100- ((AI31+AJ31)/(X31*2))*100</f>
        <v>100</v>
      </c>
      <c r="AL31" s="49">
        <v>257.2</v>
      </c>
      <c r="AM31" s="49">
        <f>AC31+AD31+AE31+AF31</f>
        <v>129.1</v>
      </c>
      <c r="AN31" s="49">
        <f>AL31-AM31</f>
        <v>128.1</v>
      </c>
      <c r="AO31" s="5"/>
      <c r="AP31" s="7">
        <f>(X31/U31)*100</f>
        <v>49.206349206349202</v>
      </c>
      <c r="AQ31" s="18">
        <f>(AD31/(AC31+AD31))*100</f>
        <v>7.6802507836990603</v>
      </c>
      <c r="AR31" s="7">
        <f>(AG31/AC31)*100</f>
        <v>8.3191850594227503</v>
      </c>
      <c r="AS31" s="2"/>
      <c r="AT31" s="7" t="s">
        <v>52</v>
      </c>
      <c r="AU31" s="7" t="s">
        <v>52</v>
      </c>
      <c r="AV31" s="7" t="s">
        <v>57</v>
      </c>
    </row>
    <row r="32" spans="2:48" ht="16.5" thickBot="1">
      <c r="B32" s="14" t="s">
        <v>160</v>
      </c>
      <c r="C32" s="12"/>
      <c r="D32" s="12"/>
      <c r="E32" s="2"/>
      <c r="F32" s="8"/>
      <c r="G32" s="8"/>
      <c r="H32" s="8"/>
      <c r="I32" s="8"/>
      <c r="J32" s="8"/>
      <c r="K32" s="8"/>
      <c r="L32" s="2"/>
      <c r="M32" s="8"/>
      <c r="N32" s="8"/>
      <c r="O32" s="2"/>
      <c r="P32" s="133">
        <f>D31-K31-M31-N31</f>
        <v>4.5</v>
      </c>
      <c r="Q32" s="2"/>
      <c r="R32" s="8"/>
      <c r="S32" s="48"/>
      <c r="T32" s="8"/>
      <c r="U32" s="134">
        <f>P32*T31</f>
        <v>72</v>
      </c>
      <c r="V32" s="2"/>
      <c r="W32" s="20"/>
      <c r="X32" s="75"/>
      <c r="Y32" s="21"/>
      <c r="Z32" s="20"/>
      <c r="AA32" s="23"/>
      <c r="AB32" s="5"/>
      <c r="AC32" s="8"/>
      <c r="AD32" s="48"/>
      <c r="AE32" s="8"/>
      <c r="AF32" s="8"/>
      <c r="AG32" s="8"/>
      <c r="AH32" s="4"/>
      <c r="AI32" s="8"/>
      <c r="AJ32" s="8"/>
      <c r="AK32" s="8"/>
      <c r="AL32" s="8"/>
      <c r="AM32" s="8"/>
      <c r="AN32" s="8"/>
      <c r="AO32" s="5"/>
      <c r="AP32" s="134">
        <f>(X31/U32)*100</f>
        <v>86.111111111111114</v>
      </c>
      <c r="AQ32" s="8"/>
      <c r="AR32" s="8"/>
      <c r="AS32" s="2"/>
      <c r="AT32" s="8"/>
      <c r="AU32" s="8"/>
      <c r="AV32" s="10"/>
    </row>
    <row r="33" spans="2:48" ht="15.75">
      <c r="B33" s="20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204"/>
      <c r="Q33" s="3"/>
      <c r="R33" s="3"/>
      <c r="S33" s="205"/>
      <c r="T33" s="3"/>
      <c r="U33" s="206"/>
      <c r="V33" s="3"/>
      <c r="W33" s="3"/>
      <c r="X33" s="207"/>
      <c r="Y33" s="3"/>
      <c r="Z33" s="3"/>
      <c r="AA33" s="3"/>
      <c r="AB33" s="3"/>
      <c r="AC33" s="3"/>
      <c r="AD33" s="205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206"/>
      <c r="AQ33" s="3"/>
      <c r="AR33" s="3"/>
      <c r="AS33" s="3"/>
      <c r="AT33" s="3"/>
      <c r="AU33" s="3"/>
      <c r="AV33" s="3"/>
    </row>
    <row r="34" spans="2:48" ht="15.75" thickBot="1">
      <c r="B34" s="94" t="s">
        <v>139</v>
      </c>
    </row>
    <row r="35" spans="2:48" s="165" customFormat="1">
      <c r="B35" s="150" t="s">
        <v>32</v>
      </c>
      <c r="C35" s="151" t="s">
        <v>1</v>
      </c>
      <c r="D35" s="152" t="s">
        <v>1</v>
      </c>
      <c r="E35" s="153"/>
      <c r="F35" s="220" t="s">
        <v>12</v>
      </c>
      <c r="G35" s="221"/>
      <c r="H35" s="221"/>
      <c r="I35" s="221"/>
      <c r="J35" s="221"/>
      <c r="K35" s="222"/>
      <c r="L35" s="154"/>
      <c r="M35" s="223" t="s">
        <v>33</v>
      </c>
      <c r="N35" s="224"/>
      <c r="O35" s="154"/>
      <c r="P35" s="154" t="s">
        <v>10</v>
      </c>
      <c r="Q35" s="153"/>
      <c r="R35" s="154" t="s">
        <v>41</v>
      </c>
      <c r="S35" s="155"/>
      <c r="T35" s="154" t="s">
        <v>29</v>
      </c>
      <c r="U35" s="154" t="s">
        <v>14</v>
      </c>
      <c r="V35" s="153" t="s">
        <v>9</v>
      </c>
      <c r="W35" s="156" t="s">
        <v>62</v>
      </c>
      <c r="X35" s="157" t="s">
        <v>14</v>
      </c>
      <c r="Y35" s="158"/>
      <c r="Z35" s="159" t="s">
        <v>59</v>
      </c>
      <c r="AA35" s="160" t="s">
        <v>43</v>
      </c>
      <c r="AB35" s="153"/>
      <c r="AC35" s="161" t="s">
        <v>38</v>
      </c>
      <c r="AD35" s="162"/>
      <c r="AE35" s="153"/>
      <c r="AF35" s="163"/>
      <c r="AG35" s="154" t="s">
        <v>11</v>
      </c>
      <c r="AH35" s="153"/>
      <c r="AI35" s="225" t="s">
        <v>47</v>
      </c>
      <c r="AJ35" s="226"/>
      <c r="AK35" s="227"/>
      <c r="AL35" s="225" t="s">
        <v>39</v>
      </c>
      <c r="AM35" s="226"/>
      <c r="AN35" s="227"/>
      <c r="AO35" s="153"/>
      <c r="AP35" s="154" t="s">
        <v>22</v>
      </c>
      <c r="AQ35" s="154" t="s">
        <v>20</v>
      </c>
      <c r="AR35" s="154" t="s">
        <v>20</v>
      </c>
      <c r="AS35" s="153"/>
      <c r="AT35" s="154" t="s">
        <v>22</v>
      </c>
      <c r="AU35" s="154" t="s">
        <v>9</v>
      </c>
      <c r="AV35" s="164" t="s">
        <v>9</v>
      </c>
    </row>
    <row r="36" spans="2:48" s="165" customFormat="1" ht="15.75" thickBot="1">
      <c r="B36" s="166" t="s">
        <v>9</v>
      </c>
      <c r="C36" s="167" t="s">
        <v>9</v>
      </c>
      <c r="D36" s="168" t="s">
        <v>10</v>
      </c>
      <c r="E36" s="169"/>
      <c r="F36" s="170" t="s">
        <v>3</v>
      </c>
      <c r="G36" s="170" t="s">
        <v>4</v>
      </c>
      <c r="H36" s="170" t="s">
        <v>5</v>
      </c>
      <c r="I36" s="170" t="s">
        <v>6</v>
      </c>
      <c r="J36" s="170" t="s">
        <v>8</v>
      </c>
      <c r="K36" s="170" t="s">
        <v>11</v>
      </c>
      <c r="L36" s="167"/>
      <c r="M36" s="171" t="s">
        <v>10</v>
      </c>
      <c r="N36" s="172" t="s">
        <v>61</v>
      </c>
      <c r="O36" s="167"/>
      <c r="P36" s="167" t="s">
        <v>2</v>
      </c>
      <c r="Q36" s="169"/>
      <c r="R36" s="167"/>
      <c r="S36" s="173" t="s">
        <v>34</v>
      </c>
      <c r="T36" s="167" t="s">
        <v>46</v>
      </c>
      <c r="U36" s="167" t="s">
        <v>16</v>
      </c>
      <c r="V36" s="169" t="s">
        <v>9</v>
      </c>
      <c r="W36" s="174" t="s">
        <v>58</v>
      </c>
      <c r="X36" s="175" t="s">
        <v>11</v>
      </c>
      <c r="Y36" s="176"/>
      <c r="Z36" s="177" t="s">
        <v>42</v>
      </c>
      <c r="AA36" s="178"/>
      <c r="AB36" s="169"/>
      <c r="AC36" s="179" t="s">
        <v>23</v>
      </c>
      <c r="AD36" s="180" t="s">
        <v>18</v>
      </c>
      <c r="AE36" s="179" t="s">
        <v>25</v>
      </c>
      <c r="AF36" s="179" t="s">
        <v>26</v>
      </c>
      <c r="AG36" s="167" t="s">
        <v>30</v>
      </c>
      <c r="AH36" s="169"/>
      <c r="AI36" s="181"/>
      <c r="AJ36" s="169"/>
      <c r="AK36" s="182"/>
      <c r="AL36" s="181" t="s">
        <v>60</v>
      </c>
      <c r="AM36" s="169"/>
      <c r="AN36" s="182" t="s">
        <v>175</v>
      </c>
      <c r="AO36" s="169"/>
      <c r="AP36" s="167" t="s">
        <v>14</v>
      </c>
      <c r="AQ36" s="167" t="s">
        <v>27</v>
      </c>
      <c r="AR36" s="167" t="s">
        <v>28</v>
      </c>
      <c r="AS36" s="169"/>
      <c r="AT36" s="167" t="s">
        <v>14</v>
      </c>
      <c r="AU36" s="167" t="s">
        <v>27</v>
      </c>
      <c r="AV36" s="168" t="s">
        <v>28</v>
      </c>
    </row>
    <row r="37" spans="2:48" s="165" customFormat="1" ht="15.75" thickBot="1">
      <c r="B37" s="183"/>
      <c r="C37" s="184"/>
      <c r="D37" s="185" t="s">
        <v>9</v>
      </c>
      <c r="E37" s="186"/>
      <c r="F37" s="187"/>
      <c r="G37" s="187"/>
      <c r="H37" s="187"/>
      <c r="I37" s="187" t="s">
        <v>7</v>
      </c>
      <c r="J37" s="187"/>
      <c r="K37" s="187"/>
      <c r="L37" s="184"/>
      <c r="M37" s="188" t="s">
        <v>15</v>
      </c>
      <c r="N37" s="187"/>
      <c r="O37" s="184"/>
      <c r="P37" s="184" t="s">
        <v>9</v>
      </c>
      <c r="Q37" s="186"/>
      <c r="R37" s="184"/>
      <c r="S37" s="189"/>
      <c r="T37" s="184" t="s">
        <v>13</v>
      </c>
      <c r="U37" s="184" t="s">
        <v>17</v>
      </c>
      <c r="V37" s="186"/>
      <c r="W37" s="190" t="s">
        <v>19</v>
      </c>
      <c r="X37" s="191"/>
      <c r="Y37" s="186"/>
      <c r="Z37" s="192" t="s">
        <v>19</v>
      </c>
      <c r="AA37" s="193" t="s">
        <v>19</v>
      </c>
      <c r="AB37" s="186"/>
      <c r="AC37" s="184" t="s">
        <v>24</v>
      </c>
      <c r="AD37" s="189" t="s">
        <v>24</v>
      </c>
      <c r="AE37" s="184" t="s">
        <v>24</v>
      </c>
      <c r="AF37" s="184" t="s">
        <v>24</v>
      </c>
      <c r="AG37" s="184" t="s">
        <v>24</v>
      </c>
      <c r="AH37" s="186"/>
      <c r="AI37" s="194" t="s">
        <v>49</v>
      </c>
      <c r="AJ37" s="195" t="s">
        <v>48</v>
      </c>
      <c r="AK37" s="196" t="s">
        <v>50</v>
      </c>
      <c r="AL37" s="197" t="s">
        <v>36</v>
      </c>
      <c r="AM37" s="195" t="s">
        <v>35</v>
      </c>
      <c r="AN37" s="196" t="s">
        <v>37</v>
      </c>
      <c r="AO37" s="186"/>
      <c r="AP37" s="184" t="s">
        <v>20</v>
      </c>
      <c r="AQ37" s="184"/>
      <c r="AR37" s="184"/>
      <c r="AS37" s="186"/>
      <c r="AT37" s="198">
        <v>1</v>
      </c>
      <c r="AU37" s="199">
        <v>0</v>
      </c>
      <c r="AV37" s="185" t="s">
        <v>31</v>
      </c>
    </row>
    <row r="38" spans="2:48">
      <c r="F38">
        <f t="shared" ref="F38:K38" si="0">SUM(F10:F32)</f>
        <v>0.66</v>
      </c>
      <c r="G38">
        <f t="shared" si="0"/>
        <v>0.25</v>
      </c>
      <c r="H38">
        <f t="shared" si="0"/>
        <v>8.02</v>
      </c>
      <c r="I38">
        <f t="shared" si="0"/>
        <v>3</v>
      </c>
      <c r="J38">
        <f t="shared" si="0"/>
        <v>1</v>
      </c>
      <c r="K38">
        <f t="shared" si="0"/>
        <v>12.93</v>
      </c>
      <c r="M38">
        <f>SUM(M10:M32)</f>
        <v>5</v>
      </c>
      <c r="N38">
        <f>SUM(N10:N32)</f>
        <v>0</v>
      </c>
      <c r="P38">
        <f>P11+P14+P17+P20+P23+P26+P29+P32</f>
        <v>44.070000000000007</v>
      </c>
      <c r="U38">
        <f>U11+U14+U17+U20+U23+U26+U29+U32</f>
        <v>705.12000000000012</v>
      </c>
      <c r="X38">
        <f>SUM(X10:X32)</f>
        <v>608</v>
      </c>
      <c r="AA38">
        <f>SUM(AA10:AA32)</f>
        <v>46</v>
      </c>
      <c r="AC38">
        <f>SUM(AC10:AC32)</f>
        <v>1155.1999999999998</v>
      </c>
      <c r="AD38">
        <f>SUM(AD10:AD32)</f>
        <v>80.009999999999991</v>
      </c>
      <c r="AE38">
        <f>SUM(AE10:AE32)</f>
        <v>19.035</v>
      </c>
      <c r="AF38">
        <f>SUM(AF10:AF32)</f>
        <v>4.8</v>
      </c>
      <c r="AG38">
        <f>SUM(AG10:AG32)</f>
        <v>84.81</v>
      </c>
      <c r="AL38">
        <f>SUM(AL10:AL32)</f>
        <v>2057.6</v>
      </c>
      <c r="AM38">
        <f>SUM(AM10:AM32)</f>
        <v>1259.0449999999998</v>
      </c>
    </row>
  </sheetData>
  <mergeCells count="10">
    <mergeCell ref="AT6:AV6"/>
    <mergeCell ref="F7:K7"/>
    <mergeCell ref="M7:N7"/>
    <mergeCell ref="AI7:AK7"/>
    <mergeCell ref="AL7:AN7"/>
    <mergeCell ref="F35:K35"/>
    <mergeCell ref="M35:N35"/>
    <mergeCell ref="AI35:AK35"/>
    <mergeCell ref="AL35:AN35"/>
    <mergeCell ref="I2:AE2"/>
  </mergeCells>
  <conditionalFormatting sqref="AT10:AV10">
    <cfRule type="containsText" dxfId="107" priority="19" operator="containsText" text="Si">
      <formula>NOT(ISERROR(SEARCH("Si",AT10)))</formula>
    </cfRule>
    <cfRule type="containsText" dxfId="106" priority="20" operator="containsText" text="No">
      <formula>NOT(ISERROR(SEARCH("No",AT10)))</formula>
    </cfRule>
  </conditionalFormatting>
  <conditionalFormatting sqref="AT13:AV13">
    <cfRule type="containsText" dxfId="105" priority="13" operator="containsText" text="Si">
      <formula>NOT(ISERROR(SEARCH("Si",AT13)))</formula>
    </cfRule>
    <cfRule type="containsText" dxfId="104" priority="14" operator="containsText" text="No">
      <formula>NOT(ISERROR(SEARCH("No",AT13)))</formula>
    </cfRule>
  </conditionalFormatting>
  <conditionalFormatting sqref="AT16:AV16">
    <cfRule type="containsText" dxfId="103" priority="11" operator="containsText" text="Si">
      <formula>NOT(ISERROR(SEARCH("Si",AT16)))</formula>
    </cfRule>
    <cfRule type="containsText" dxfId="102" priority="12" operator="containsText" text="No">
      <formula>NOT(ISERROR(SEARCH("No",AT16)))</formula>
    </cfRule>
  </conditionalFormatting>
  <conditionalFormatting sqref="AT19:AV19">
    <cfRule type="containsText" dxfId="101" priority="9" operator="containsText" text="Si">
      <formula>NOT(ISERROR(SEARCH("Si",AT19)))</formula>
    </cfRule>
    <cfRule type="containsText" dxfId="100" priority="10" operator="containsText" text="No">
      <formula>NOT(ISERROR(SEARCH("No",AT19)))</formula>
    </cfRule>
  </conditionalFormatting>
  <conditionalFormatting sqref="AT22:AV22">
    <cfRule type="containsText" dxfId="99" priority="7" operator="containsText" text="Si">
      <formula>NOT(ISERROR(SEARCH("Si",AT22)))</formula>
    </cfRule>
    <cfRule type="containsText" dxfId="98" priority="8" operator="containsText" text="No">
      <formula>NOT(ISERROR(SEARCH("No",AT22)))</formula>
    </cfRule>
  </conditionalFormatting>
  <conditionalFormatting sqref="AT25:AV25">
    <cfRule type="containsText" dxfId="97" priority="5" operator="containsText" text="Si">
      <formula>NOT(ISERROR(SEARCH("Si",AT25)))</formula>
    </cfRule>
    <cfRule type="containsText" dxfId="96" priority="6" operator="containsText" text="No">
      <formula>NOT(ISERROR(SEARCH("No",AT25)))</formula>
    </cfRule>
  </conditionalFormatting>
  <conditionalFormatting sqref="AT28:AV28">
    <cfRule type="containsText" dxfId="95" priority="3" operator="containsText" text="Si">
      <formula>NOT(ISERROR(SEARCH("Si",AT28)))</formula>
    </cfRule>
    <cfRule type="containsText" dxfId="94" priority="4" operator="containsText" text="No">
      <formula>NOT(ISERROR(SEARCH("No",AT28)))</formula>
    </cfRule>
  </conditionalFormatting>
  <conditionalFormatting sqref="AT31:AV31">
    <cfRule type="containsText" dxfId="93" priority="1" operator="containsText" text="Si">
      <formula>NOT(ISERROR(SEARCH("Si",AT31)))</formula>
    </cfRule>
    <cfRule type="containsText" dxfId="92" priority="2" operator="containsText" text="No">
      <formula>NOT(ISERROR(SEARCH("No",AT31)))</formula>
    </cfRule>
  </conditionalFormatting>
  <pageMargins left="0.51181102362204722" right="0.15748031496062992" top="0.74803149606299213" bottom="0.43307086614173229" header="0.31496062992125984" footer="0.31496062992125984"/>
  <pageSetup paperSize="9" scale="60" orientation="landscape" horizontalDpi="200" verticalDpi="20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>
  <dimension ref="B1:AV27"/>
  <sheetViews>
    <sheetView topLeftCell="L4" zoomScale="85" zoomScaleNormal="85" workbookViewId="0">
      <selection activeCell="F27" sqref="F27:P27"/>
    </sheetView>
  </sheetViews>
  <sheetFormatPr baseColWidth="10" defaultRowHeight="15"/>
  <cols>
    <col min="1" max="1" width="0.7109375" customWidth="1"/>
    <col min="2" max="2" width="9" customWidth="1"/>
    <col min="3" max="4" width="5.42578125" customWidth="1"/>
    <col min="5" max="5" width="0.42578125" customWidth="1"/>
    <col min="6" max="6" width="4.5703125" customWidth="1"/>
    <col min="7" max="7" width="4.28515625" customWidth="1"/>
    <col min="8" max="8" width="5.140625" customWidth="1"/>
    <col min="9" max="9" width="5.5703125" customWidth="1"/>
    <col min="10" max="10" width="4.28515625" customWidth="1"/>
    <col min="11" max="11" width="5.140625" bestFit="1" customWidth="1"/>
    <col min="12" max="12" width="0.5703125" customWidth="1"/>
    <col min="13" max="13" width="5.28515625" customWidth="1"/>
    <col min="14" max="14" width="5.7109375" customWidth="1"/>
    <col min="15" max="15" width="0.5703125" customWidth="1"/>
    <col min="16" max="16" width="5" customWidth="1"/>
    <col min="17" max="17" width="0.5703125" customWidth="1"/>
    <col min="18" max="18" width="11.42578125" bestFit="1" customWidth="1"/>
    <col min="19" max="19" width="5.42578125" style="45" customWidth="1"/>
    <col min="20" max="20" width="5.42578125" customWidth="1"/>
    <col min="21" max="21" width="6" bestFit="1" customWidth="1"/>
    <col min="22" max="22" width="0.5703125" customWidth="1"/>
    <col min="23" max="23" width="9" customWidth="1"/>
    <col min="24" max="24" width="6" bestFit="1" customWidth="1"/>
    <col min="25" max="25" width="0.5703125" customWidth="1"/>
    <col min="26" max="26" width="11" bestFit="1" customWidth="1"/>
    <col min="27" max="27" width="4.5703125" customWidth="1"/>
    <col min="28" max="28" width="0.85546875" customWidth="1"/>
    <col min="29" max="29" width="7" customWidth="1"/>
    <col min="30" max="30" width="7.7109375" style="45" bestFit="1" customWidth="1"/>
    <col min="31" max="31" width="4.85546875" customWidth="1"/>
    <col min="32" max="32" width="4.28515625" customWidth="1"/>
    <col min="33" max="33" width="5.42578125" customWidth="1"/>
    <col min="34" max="34" width="0.5703125" customWidth="1"/>
    <col min="35" max="35" width="4.85546875" hidden="1" customWidth="1"/>
    <col min="36" max="36" width="5.42578125" hidden="1" customWidth="1"/>
    <col min="37" max="37" width="5" hidden="1" customWidth="1"/>
    <col min="38" max="38" width="7.7109375" bestFit="1" customWidth="1"/>
    <col min="39" max="40" width="7.5703125" bestFit="1" customWidth="1"/>
    <col min="41" max="41" width="1" customWidth="1"/>
    <col min="42" max="43" width="4.7109375" customWidth="1"/>
    <col min="44" max="44" width="5.42578125" customWidth="1"/>
    <col min="45" max="45" width="0.85546875" customWidth="1"/>
    <col min="46" max="46" width="5.28515625" customWidth="1"/>
    <col min="47" max="47" width="5" customWidth="1"/>
    <col min="48" max="48" width="5.7109375" customWidth="1"/>
    <col min="49" max="49" width="1.42578125" customWidth="1"/>
    <col min="50" max="51" width="4.7109375" customWidth="1"/>
  </cols>
  <sheetData>
    <row r="1" spans="2:48" ht="11.25" customHeight="1"/>
    <row r="2" spans="2:48" ht="21">
      <c r="I2" s="208" t="s">
        <v>40</v>
      </c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</row>
    <row r="5" spans="2:48" ht="26.25" customHeight="1">
      <c r="B5" s="131" t="s">
        <v>109</v>
      </c>
      <c r="C5" s="131"/>
      <c r="D5" s="131"/>
      <c r="E5" s="132"/>
      <c r="F5" s="131"/>
      <c r="G5" s="132"/>
      <c r="H5" s="132"/>
      <c r="I5" s="131" t="s">
        <v>110</v>
      </c>
    </row>
    <row r="6" spans="2:48" ht="15.75" thickBot="1">
      <c r="AP6" s="40" t="s">
        <v>21</v>
      </c>
      <c r="AT6" s="209" t="s">
        <v>44</v>
      </c>
      <c r="AU6" s="210"/>
      <c r="AV6" s="211"/>
    </row>
    <row r="7" spans="2:48">
      <c r="B7" s="29" t="s">
        <v>32</v>
      </c>
      <c r="C7" s="30" t="s">
        <v>1</v>
      </c>
      <c r="D7" s="31" t="s">
        <v>1</v>
      </c>
      <c r="E7" s="54"/>
      <c r="F7" s="212" t="s">
        <v>12</v>
      </c>
      <c r="G7" s="213"/>
      <c r="H7" s="213"/>
      <c r="I7" s="213"/>
      <c r="J7" s="213"/>
      <c r="K7" s="214"/>
      <c r="L7" s="15"/>
      <c r="M7" s="215" t="s">
        <v>33</v>
      </c>
      <c r="N7" s="216"/>
      <c r="O7" s="15"/>
      <c r="P7" s="50" t="s">
        <v>10</v>
      </c>
      <c r="Q7" s="54"/>
      <c r="R7" s="50" t="s">
        <v>41</v>
      </c>
      <c r="S7" s="104"/>
      <c r="T7" s="50" t="s">
        <v>29</v>
      </c>
      <c r="U7" s="55" t="s">
        <v>14</v>
      </c>
      <c r="V7" s="54" t="s">
        <v>9</v>
      </c>
      <c r="W7" s="98" t="s">
        <v>62</v>
      </c>
      <c r="X7" s="96" t="s">
        <v>14</v>
      </c>
      <c r="Y7" s="56"/>
      <c r="Z7" s="102" t="s">
        <v>59</v>
      </c>
      <c r="AA7" s="99" t="s">
        <v>43</v>
      </c>
      <c r="AB7" s="54"/>
      <c r="AC7" s="57" t="s">
        <v>38</v>
      </c>
      <c r="AD7" s="58"/>
      <c r="AE7" s="59"/>
      <c r="AF7" s="60"/>
      <c r="AG7" s="50" t="s">
        <v>11</v>
      </c>
      <c r="AH7" s="54"/>
      <c r="AI7" s="217" t="s">
        <v>47</v>
      </c>
      <c r="AJ7" s="218"/>
      <c r="AK7" s="219"/>
      <c r="AL7" s="217" t="s">
        <v>39</v>
      </c>
      <c r="AM7" s="218"/>
      <c r="AN7" s="219"/>
      <c r="AO7" s="54"/>
      <c r="AP7" s="55" t="s">
        <v>22</v>
      </c>
      <c r="AQ7" s="50" t="s">
        <v>20</v>
      </c>
      <c r="AR7" s="50" t="s">
        <v>20</v>
      </c>
      <c r="AS7" s="54"/>
      <c r="AT7" s="15" t="s">
        <v>22</v>
      </c>
      <c r="AU7" s="15" t="s">
        <v>9</v>
      </c>
      <c r="AV7" s="61" t="s">
        <v>9</v>
      </c>
    </row>
    <row r="8" spans="2:48" ht="15.75" thickBot="1">
      <c r="B8" s="32" t="s">
        <v>9</v>
      </c>
      <c r="C8" s="25" t="s">
        <v>9</v>
      </c>
      <c r="D8" s="33" t="s">
        <v>10</v>
      </c>
      <c r="E8" s="3"/>
      <c r="F8" s="37" t="s">
        <v>3</v>
      </c>
      <c r="G8" s="37" t="s">
        <v>4</v>
      </c>
      <c r="H8" s="37" t="s">
        <v>5</v>
      </c>
      <c r="I8" s="37" t="s">
        <v>6</v>
      </c>
      <c r="J8" s="37" t="s">
        <v>8</v>
      </c>
      <c r="K8" s="37" t="s">
        <v>11</v>
      </c>
      <c r="L8" s="2"/>
      <c r="M8" s="38" t="s">
        <v>10</v>
      </c>
      <c r="N8" s="39" t="s">
        <v>61</v>
      </c>
      <c r="O8" s="1"/>
      <c r="P8" s="25" t="s">
        <v>2</v>
      </c>
      <c r="Q8" s="3"/>
      <c r="R8" s="25"/>
      <c r="S8" s="105" t="s">
        <v>34</v>
      </c>
      <c r="T8" s="25" t="s">
        <v>46</v>
      </c>
      <c r="U8" s="41" t="s">
        <v>16</v>
      </c>
      <c r="V8" s="3" t="s">
        <v>9</v>
      </c>
      <c r="W8" s="101" t="s">
        <v>58</v>
      </c>
      <c r="X8" s="97" t="s">
        <v>11</v>
      </c>
      <c r="Y8" s="6"/>
      <c r="Z8" s="103" t="s">
        <v>42</v>
      </c>
      <c r="AA8" s="100"/>
      <c r="AB8" s="3"/>
      <c r="AC8" s="24" t="s">
        <v>23</v>
      </c>
      <c r="AD8" s="46" t="s">
        <v>18</v>
      </c>
      <c r="AE8" s="24" t="s">
        <v>25</v>
      </c>
      <c r="AF8" s="24" t="s">
        <v>26</v>
      </c>
      <c r="AG8" s="25" t="s">
        <v>30</v>
      </c>
      <c r="AH8" s="16"/>
      <c r="AI8" s="26"/>
      <c r="AJ8" s="27"/>
      <c r="AK8" s="28"/>
      <c r="AL8" s="26" t="s">
        <v>60</v>
      </c>
      <c r="AM8" s="27"/>
      <c r="AN8" s="110" t="s">
        <v>175</v>
      </c>
      <c r="AO8" s="3"/>
      <c r="AP8" s="41" t="s">
        <v>14</v>
      </c>
      <c r="AQ8" s="25" t="s">
        <v>27</v>
      </c>
      <c r="AR8" s="25" t="s">
        <v>28</v>
      </c>
      <c r="AS8" s="3"/>
      <c r="AT8" s="2" t="s">
        <v>14</v>
      </c>
      <c r="AU8" s="2" t="s">
        <v>27</v>
      </c>
      <c r="AV8" s="62" t="s">
        <v>28</v>
      </c>
    </row>
    <row r="9" spans="2:48" ht="15.75" thickBot="1">
      <c r="B9" s="34"/>
      <c r="C9" s="35"/>
      <c r="D9" s="36" t="s">
        <v>9</v>
      </c>
      <c r="E9" s="52"/>
      <c r="F9" s="63"/>
      <c r="G9" s="63"/>
      <c r="H9" s="63"/>
      <c r="I9" s="63" t="s">
        <v>7</v>
      </c>
      <c r="J9" s="63"/>
      <c r="K9" s="63"/>
      <c r="L9" s="12"/>
      <c r="M9" s="51" t="s">
        <v>15</v>
      </c>
      <c r="N9" s="63"/>
      <c r="O9" s="12"/>
      <c r="P9" s="35" t="s">
        <v>9</v>
      </c>
      <c r="Q9" s="52"/>
      <c r="R9" s="35"/>
      <c r="S9" s="67"/>
      <c r="T9" s="35" t="s">
        <v>13</v>
      </c>
      <c r="U9" s="64" t="s">
        <v>17</v>
      </c>
      <c r="V9" s="52"/>
      <c r="W9" s="42" t="s">
        <v>19</v>
      </c>
      <c r="X9" s="65"/>
      <c r="Y9" s="52"/>
      <c r="Z9" s="43" t="s">
        <v>19</v>
      </c>
      <c r="AA9" s="44" t="s">
        <v>19</v>
      </c>
      <c r="AB9" s="66"/>
      <c r="AC9" s="35" t="s">
        <v>24</v>
      </c>
      <c r="AD9" s="67" t="s">
        <v>24</v>
      </c>
      <c r="AE9" s="35" t="s">
        <v>24</v>
      </c>
      <c r="AF9" s="35" t="s">
        <v>24</v>
      </c>
      <c r="AG9" s="35" t="s">
        <v>24</v>
      </c>
      <c r="AH9" s="52"/>
      <c r="AI9" s="68" t="s">
        <v>49</v>
      </c>
      <c r="AJ9" s="69" t="s">
        <v>48</v>
      </c>
      <c r="AK9" s="70" t="s">
        <v>50</v>
      </c>
      <c r="AL9" s="71" t="s">
        <v>36</v>
      </c>
      <c r="AM9" s="69" t="s">
        <v>35</v>
      </c>
      <c r="AN9" s="70" t="s">
        <v>37</v>
      </c>
      <c r="AO9" s="52"/>
      <c r="AP9" s="64" t="s">
        <v>20</v>
      </c>
      <c r="AQ9" s="35"/>
      <c r="AR9" s="35"/>
      <c r="AS9" s="52"/>
      <c r="AT9" s="72">
        <v>1</v>
      </c>
      <c r="AU9" s="73">
        <v>0</v>
      </c>
      <c r="AV9" s="53" t="s">
        <v>31</v>
      </c>
    </row>
    <row r="10" spans="2:48" ht="16.5" thickBot="1">
      <c r="B10" s="13">
        <v>41505</v>
      </c>
      <c r="C10" s="11" t="s">
        <v>0</v>
      </c>
      <c r="D10" s="15">
        <v>10</v>
      </c>
      <c r="E10" s="2"/>
      <c r="F10" s="7">
        <v>1</v>
      </c>
      <c r="G10" s="7">
        <v>0</v>
      </c>
      <c r="H10" s="7">
        <v>1</v>
      </c>
      <c r="I10" s="7">
        <v>0</v>
      </c>
      <c r="J10" s="7">
        <v>0</v>
      </c>
      <c r="K10" s="7">
        <f>SUM(F10:J10)</f>
        <v>2</v>
      </c>
      <c r="L10" s="2"/>
      <c r="M10" s="7">
        <v>0</v>
      </c>
      <c r="N10" s="7">
        <v>0</v>
      </c>
      <c r="O10" s="2"/>
      <c r="P10" s="17">
        <f>D10-(M10+N10)</f>
        <v>10</v>
      </c>
      <c r="Q10" s="2"/>
      <c r="R10" s="7" t="s">
        <v>51</v>
      </c>
      <c r="S10" s="106">
        <v>1.9</v>
      </c>
      <c r="T10" s="7">
        <v>16</v>
      </c>
      <c r="U10" s="18">
        <v>126</v>
      </c>
      <c r="V10" s="2"/>
      <c r="W10" s="19">
        <v>120</v>
      </c>
      <c r="X10" s="74">
        <v>120</v>
      </c>
      <c r="Y10" s="22"/>
      <c r="Z10" s="19">
        <v>0</v>
      </c>
      <c r="AA10" s="19">
        <v>4</v>
      </c>
      <c r="AB10" s="5"/>
      <c r="AC10" s="18">
        <f>X10*S10</f>
        <v>228</v>
      </c>
      <c r="AD10" s="47">
        <v>6.72</v>
      </c>
      <c r="AE10" s="7">
        <v>1.2</v>
      </c>
      <c r="AF10" s="7">
        <v>0</v>
      </c>
      <c r="AG10" s="47">
        <f>AD10+AF10</f>
        <v>6.72</v>
      </c>
      <c r="AH10" s="4"/>
      <c r="AI10" s="7">
        <v>0</v>
      </c>
      <c r="AJ10" s="7">
        <v>0</v>
      </c>
      <c r="AK10" s="7">
        <f>100- ((AI10+AJ10)/(X10*2))*100</f>
        <v>100</v>
      </c>
      <c r="AL10" s="49">
        <v>257.2</v>
      </c>
      <c r="AM10" s="49">
        <f>AC10+AD10+AE10+AF10</f>
        <v>235.92</v>
      </c>
      <c r="AN10" s="49">
        <f>AL10-AM10</f>
        <v>21.28</v>
      </c>
      <c r="AO10" s="5"/>
      <c r="AP10" s="7">
        <f>(X10/U10)*100</f>
        <v>95.238095238095227</v>
      </c>
      <c r="AQ10" s="18">
        <f>(AD10/(AC10+AD10))*100</f>
        <v>2.8629856850715747</v>
      </c>
      <c r="AR10" s="7">
        <f>(AG10/AC10)*100</f>
        <v>2.9473684210526314</v>
      </c>
      <c r="AS10" s="2"/>
      <c r="AT10" s="7" t="s">
        <v>52</v>
      </c>
      <c r="AU10" s="7" t="s">
        <v>52</v>
      </c>
      <c r="AV10" s="7" t="s">
        <v>57</v>
      </c>
    </row>
    <row r="11" spans="2:48" ht="16.5" thickBot="1">
      <c r="B11" s="14" t="s">
        <v>153</v>
      </c>
      <c r="C11" s="12"/>
      <c r="D11" s="12"/>
      <c r="E11" s="2"/>
      <c r="F11" s="8"/>
      <c r="G11" s="8"/>
      <c r="H11" s="8"/>
      <c r="I11" s="8"/>
      <c r="J11" s="8"/>
      <c r="K11" s="8"/>
      <c r="L11" s="2"/>
      <c r="M11" s="8"/>
      <c r="N11" s="8"/>
      <c r="O11" s="2"/>
      <c r="P11" s="133">
        <f>D10-K10-M10-N10</f>
        <v>8</v>
      </c>
      <c r="Q11" s="2"/>
      <c r="R11" s="8"/>
      <c r="S11" s="48"/>
      <c r="T11" s="8"/>
      <c r="U11" s="134">
        <f>P11*T10</f>
        <v>128</v>
      </c>
      <c r="V11" s="2"/>
      <c r="W11" s="20"/>
      <c r="X11" s="75"/>
      <c r="Y11" s="21"/>
      <c r="Z11" s="20"/>
      <c r="AA11" s="23"/>
      <c r="AB11" s="5"/>
      <c r="AC11" s="8"/>
      <c r="AD11" s="48"/>
      <c r="AE11" s="8"/>
      <c r="AF11" s="8"/>
      <c r="AG11" s="8"/>
      <c r="AH11" s="4"/>
      <c r="AI11" s="8"/>
      <c r="AJ11" s="8"/>
      <c r="AK11" s="8"/>
      <c r="AL11" s="8"/>
      <c r="AM11" s="8"/>
      <c r="AN11" s="8"/>
      <c r="AO11" s="5"/>
      <c r="AP11" s="134">
        <f>(X10/U11)*100</f>
        <v>93.75</v>
      </c>
      <c r="AQ11" s="8"/>
      <c r="AR11" s="8"/>
      <c r="AS11" s="2"/>
      <c r="AT11" s="8"/>
      <c r="AU11" s="8"/>
      <c r="AV11" s="10"/>
    </row>
    <row r="12" spans="2:48" ht="15.75" thickBot="1"/>
    <row r="13" spans="2:48" ht="16.5" thickBot="1">
      <c r="B13" s="13">
        <v>41514</v>
      </c>
      <c r="C13" s="11" t="s">
        <v>0</v>
      </c>
      <c r="D13" s="15">
        <v>6</v>
      </c>
      <c r="E13" s="2"/>
      <c r="F13" s="7">
        <v>0</v>
      </c>
      <c r="G13" s="7">
        <v>0.5</v>
      </c>
      <c r="H13" s="7">
        <v>0</v>
      </c>
      <c r="I13" s="7">
        <v>0</v>
      </c>
      <c r="J13" s="7">
        <v>0</v>
      </c>
      <c r="K13" s="7">
        <f>SUM(F13:J13)</f>
        <v>0.5</v>
      </c>
      <c r="L13" s="2"/>
      <c r="M13" s="7">
        <v>0</v>
      </c>
      <c r="N13" s="7">
        <v>0</v>
      </c>
      <c r="O13" s="2"/>
      <c r="P13" s="17">
        <f>D13-(M13+N13)</f>
        <v>6</v>
      </c>
      <c r="Q13" s="2"/>
      <c r="R13" s="7" t="s">
        <v>51</v>
      </c>
      <c r="S13" s="106">
        <v>1.9</v>
      </c>
      <c r="T13" s="7">
        <v>16</v>
      </c>
      <c r="U13" s="18">
        <v>126</v>
      </c>
      <c r="V13" s="2"/>
      <c r="W13" s="19">
        <v>103</v>
      </c>
      <c r="X13" s="74">
        <v>103</v>
      </c>
      <c r="Y13" s="22"/>
      <c r="Z13" s="19">
        <v>0</v>
      </c>
      <c r="AA13" s="19">
        <v>8</v>
      </c>
      <c r="AB13" s="5"/>
      <c r="AC13" s="18">
        <f>X13*S13</f>
        <v>195.7</v>
      </c>
      <c r="AD13" s="47">
        <v>15.2</v>
      </c>
      <c r="AE13" s="7">
        <v>4.42</v>
      </c>
      <c r="AF13" s="7">
        <v>4.5</v>
      </c>
      <c r="AG13" s="47">
        <f>AD13+AF13</f>
        <v>19.7</v>
      </c>
      <c r="AH13" s="4"/>
      <c r="AI13" s="7">
        <v>0</v>
      </c>
      <c r="AJ13" s="7">
        <v>0</v>
      </c>
      <c r="AK13" s="7">
        <f>100- ((AI13+AJ13)/(X13*2))*100</f>
        <v>100</v>
      </c>
      <c r="AL13" s="49">
        <v>257.2</v>
      </c>
      <c r="AM13" s="49">
        <f>AC13+AD13+AE13+AF13</f>
        <v>219.81999999999996</v>
      </c>
      <c r="AN13" s="49">
        <f>AL13-AM13</f>
        <v>37.380000000000024</v>
      </c>
      <c r="AO13" s="5"/>
      <c r="AP13" s="7">
        <f>(X13/U13)*100</f>
        <v>81.746031746031747</v>
      </c>
      <c r="AQ13" s="18">
        <f>(AD13/(AC13+AD13))*100</f>
        <v>7.2072072072072073</v>
      </c>
      <c r="AR13" s="7">
        <f>(AG13/AC13)*100</f>
        <v>10.066428206438427</v>
      </c>
      <c r="AS13" s="2"/>
      <c r="AT13" s="7" t="s">
        <v>52</v>
      </c>
      <c r="AU13" s="7" t="s">
        <v>52</v>
      </c>
      <c r="AV13" s="7" t="s">
        <v>57</v>
      </c>
    </row>
    <row r="14" spans="2:48" ht="16.5" thickBot="1">
      <c r="B14" s="14" t="s">
        <v>115</v>
      </c>
      <c r="C14" s="12"/>
      <c r="D14" s="12"/>
      <c r="E14" s="2"/>
      <c r="F14" s="8"/>
      <c r="G14" s="8"/>
      <c r="H14" s="8"/>
      <c r="I14" s="8"/>
      <c r="J14" s="8"/>
      <c r="K14" s="8"/>
      <c r="L14" s="2"/>
      <c r="M14" s="8"/>
      <c r="N14" s="8"/>
      <c r="O14" s="2"/>
      <c r="P14" s="133">
        <f>D13-K13-M13-N13</f>
        <v>5.5</v>
      </c>
      <c r="Q14" s="2"/>
      <c r="R14" s="8"/>
      <c r="S14" s="48"/>
      <c r="T14" s="8"/>
      <c r="U14" s="134">
        <f>P14*T13</f>
        <v>88</v>
      </c>
      <c r="V14" s="2"/>
      <c r="W14" s="20"/>
      <c r="X14" s="75"/>
      <c r="Y14" s="21"/>
      <c r="Z14" s="20"/>
      <c r="AA14" s="23"/>
      <c r="AB14" s="5"/>
      <c r="AC14" s="8"/>
      <c r="AD14" s="48"/>
      <c r="AE14" s="8"/>
      <c r="AF14" s="8"/>
      <c r="AG14" s="8"/>
      <c r="AH14" s="4"/>
      <c r="AI14" s="8"/>
      <c r="AJ14" s="8"/>
      <c r="AK14" s="8"/>
      <c r="AL14" s="8"/>
      <c r="AM14" s="8"/>
      <c r="AN14" s="8"/>
      <c r="AO14" s="5"/>
      <c r="AP14" s="134">
        <f>(X13/U14)*100</f>
        <v>117.04545454545455</v>
      </c>
      <c r="AQ14" s="8"/>
      <c r="AR14" s="8"/>
      <c r="AS14" s="2"/>
      <c r="AT14" s="8"/>
      <c r="AU14" s="8"/>
      <c r="AV14" s="10"/>
    </row>
    <row r="15" spans="2:48" ht="15.75" thickBot="1"/>
    <row r="16" spans="2:48" ht="17.25" customHeight="1" thickBot="1">
      <c r="B16" s="13">
        <v>41515</v>
      </c>
      <c r="C16" s="11" t="s">
        <v>0</v>
      </c>
      <c r="D16" s="15">
        <v>10</v>
      </c>
      <c r="E16" s="2"/>
      <c r="F16" s="7">
        <v>2</v>
      </c>
      <c r="G16" s="7">
        <v>0.16</v>
      </c>
      <c r="H16" s="7">
        <v>0</v>
      </c>
      <c r="I16" s="7">
        <v>0</v>
      </c>
      <c r="J16" s="7">
        <v>0</v>
      </c>
      <c r="K16" s="7">
        <f>SUM(F16:J16)</f>
        <v>2.16</v>
      </c>
      <c r="L16" s="2"/>
      <c r="M16" s="7">
        <v>0</v>
      </c>
      <c r="N16" s="7">
        <v>0</v>
      </c>
      <c r="O16" s="2"/>
      <c r="P16" s="17">
        <f>D16-(M16+N16)</f>
        <v>10</v>
      </c>
      <c r="Q16" s="2"/>
      <c r="R16" s="7" t="s">
        <v>51</v>
      </c>
      <c r="S16" s="106">
        <v>1.9</v>
      </c>
      <c r="T16" s="7">
        <v>16</v>
      </c>
      <c r="U16" s="18">
        <v>126</v>
      </c>
      <c r="V16" s="2"/>
      <c r="W16" s="19">
        <v>173</v>
      </c>
      <c r="X16" s="74">
        <v>173</v>
      </c>
      <c r="Y16" s="22"/>
      <c r="Z16" s="19">
        <v>0</v>
      </c>
      <c r="AA16" s="19">
        <v>16</v>
      </c>
      <c r="AB16" s="5"/>
      <c r="AC16" s="18">
        <f>X16*S16</f>
        <v>328.7</v>
      </c>
      <c r="AD16" s="47">
        <v>8.2200000000000006</v>
      </c>
      <c r="AE16" s="7">
        <v>4.2140000000000004</v>
      </c>
      <c r="AF16" s="7">
        <v>3.6</v>
      </c>
      <c r="AG16" s="47">
        <f>AD16+AF16</f>
        <v>11.82</v>
      </c>
      <c r="AH16" s="4"/>
      <c r="AI16" s="7">
        <v>0</v>
      </c>
      <c r="AJ16" s="7">
        <v>0</v>
      </c>
      <c r="AK16" s="7">
        <f>100- ((AI16+AJ16)/(X16*2))*100</f>
        <v>100</v>
      </c>
      <c r="AL16" s="49">
        <v>257.2</v>
      </c>
      <c r="AM16" s="49">
        <f>AC16+AD16+AE16+AF16</f>
        <v>344.73400000000004</v>
      </c>
      <c r="AN16" s="49">
        <f>AL16-AM16</f>
        <v>-87.534000000000049</v>
      </c>
      <c r="AO16" s="5"/>
      <c r="AP16" s="7">
        <f>(X16/U16)*100</f>
        <v>137.30158730158729</v>
      </c>
      <c r="AQ16" s="18">
        <f>(AD16/(AC16+AD16))*100</f>
        <v>2.4397483082037281</v>
      </c>
      <c r="AR16" s="7">
        <f>(AG16/AC16)*100</f>
        <v>3.5959841801034376</v>
      </c>
      <c r="AS16" s="2"/>
      <c r="AT16" s="7" t="s">
        <v>52</v>
      </c>
      <c r="AU16" s="7" t="s">
        <v>52</v>
      </c>
      <c r="AV16" s="7" t="s">
        <v>57</v>
      </c>
    </row>
    <row r="17" spans="2:48" ht="16.5" thickBot="1">
      <c r="B17" s="14" t="s">
        <v>179</v>
      </c>
      <c r="C17" s="12"/>
      <c r="D17" s="12"/>
      <c r="E17" s="2"/>
      <c r="F17" s="8"/>
      <c r="G17" s="8"/>
      <c r="H17" s="8"/>
      <c r="I17" s="8"/>
      <c r="J17" s="8"/>
      <c r="K17" s="8"/>
      <c r="L17" s="2"/>
      <c r="M17" s="8"/>
      <c r="N17" s="8"/>
      <c r="O17" s="2"/>
      <c r="P17" s="133">
        <f>D16-K16-M16-N16</f>
        <v>7.84</v>
      </c>
      <c r="Q17" s="2"/>
      <c r="R17" s="8"/>
      <c r="S17" s="48"/>
      <c r="T17" s="8"/>
      <c r="U17" s="134">
        <f>P17*T16</f>
        <v>125.44</v>
      </c>
      <c r="V17" s="2"/>
      <c r="W17" s="20"/>
      <c r="X17" s="75"/>
      <c r="Y17" s="21"/>
      <c r="Z17" s="20"/>
      <c r="AA17" s="23"/>
      <c r="AB17" s="5"/>
      <c r="AC17" s="8"/>
      <c r="AD17" s="48"/>
      <c r="AE17" s="8"/>
      <c r="AF17" s="8"/>
      <c r="AG17" s="8"/>
      <c r="AH17" s="4"/>
      <c r="AI17" s="8"/>
      <c r="AJ17" s="8"/>
      <c r="AK17" s="8"/>
      <c r="AL17" s="8"/>
      <c r="AM17" s="8"/>
      <c r="AN17" s="8"/>
      <c r="AO17" s="5"/>
      <c r="AP17" s="134">
        <f>(X16/U17)*100</f>
        <v>137.91454081632654</v>
      </c>
      <c r="AQ17" s="8"/>
      <c r="AR17" s="8"/>
      <c r="AS17" s="2"/>
      <c r="AT17" s="8"/>
      <c r="AU17" s="8"/>
      <c r="AV17" s="10"/>
    </row>
    <row r="18" spans="2:48" ht="15.75" thickBot="1"/>
    <row r="19" spans="2:48" ht="17.25" customHeight="1" thickBot="1">
      <c r="B19" s="13">
        <v>41516</v>
      </c>
      <c r="C19" s="11" t="s">
        <v>0</v>
      </c>
      <c r="D19" s="15">
        <v>8</v>
      </c>
      <c r="E19" s="2"/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f>SUM(F19:J19)</f>
        <v>0</v>
      </c>
      <c r="L19" s="2"/>
      <c r="M19" s="7">
        <v>0</v>
      </c>
      <c r="N19" s="7">
        <v>0</v>
      </c>
      <c r="O19" s="2"/>
      <c r="P19" s="17">
        <f>D19-(M19+N19)</f>
        <v>8</v>
      </c>
      <c r="Q19" s="2"/>
      <c r="R19" s="7" t="s">
        <v>51</v>
      </c>
      <c r="S19" s="106">
        <v>1.9</v>
      </c>
      <c r="T19" s="7">
        <v>16</v>
      </c>
      <c r="U19" s="18">
        <v>126</v>
      </c>
      <c r="V19" s="2"/>
      <c r="W19" s="19">
        <v>131</v>
      </c>
      <c r="X19" s="74">
        <v>131</v>
      </c>
      <c r="Y19" s="22"/>
      <c r="Z19" s="19">
        <v>0</v>
      </c>
      <c r="AA19" s="19">
        <v>4</v>
      </c>
      <c r="AB19" s="5"/>
      <c r="AC19" s="18">
        <f>X19*S19</f>
        <v>248.89999999999998</v>
      </c>
      <c r="AD19" s="47">
        <v>3.6</v>
      </c>
      <c r="AE19" s="7">
        <v>4.63</v>
      </c>
      <c r="AF19" s="7">
        <v>0</v>
      </c>
      <c r="AG19" s="47">
        <f>AD19+AF19</f>
        <v>3.6</v>
      </c>
      <c r="AH19" s="4"/>
      <c r="AI19" s="7">
        <v>0</v>
      </c>
      <c r="AJ19" s="7">
        <v>0</v>
      </c>
      <c r="AK19" s="7">
        <f>100- ((AI19+AJ19)/(X19*2))*100</f>
        <v>100</v>
      </c>
      <c r="AL19" s="49">
        <v>257.2</v>
      </c>
      <c r="AM19" s="49">
        <f>AC19+AD19+AE19+AF19</f>
        <v>257.13</v>
      </c>
      <c r="AN19" s="49">
        <f>AL19-AM19</f>
        <v>6.9999999999993179E-2</v>
      </c>
      <c r="AO19" s="5"/>
      <c r="AP19" s="7">
        <f>(X19/U19)*100</f>
        <v>103.96825396825398</v>
      </c>
      <c r="AQ19" s="18">
        <f>(AD19/(AC19+AD19))*100</f>
        <v>1.4257425742574259</v>
      </c>
      <c r="AR19" s="7">
        <f>(AG19/AC19)*100</f>
        <v>1.4463640016070711</v>
      </c>
      <c r="AS19" s="2"/>
      <c r="AT19" s="7" t="s">
        <v>52</v>
      </c>
      <c r="AU19" s="7" t="s">
        <v>52</v>
      </c>
      <c r="AV19" s="7" t="s">
        <v>57</v>
      </c>
    </row>
    <row r="20" spans="2:48" ht="16.5" thickBot="1">
      <c r="B20" s="14" t="s">
        <v>180</v>
      </c>
      <c r="C20" s="12"/>
      <c r="D20" s="12"/>
      <c r="E20" s="2"/>
      <c r="F20" s="8"/>
      <c r="G20" s="8"/>
      <c r="H20" s="8"/>
      <c r="I20" s="8"/>
      <c r="J20" s="8"/>
      <c r="K20" s="8"/>
      <c r="L20" s="2"/>
      <c r="M20" s="8"/>
      <c r="N20" s="8"/>
      <c r="O20" s="2"/>
      <c r="P20" s="133">
        <f>D19-K19-M19-N19</f>
        <v>8</v>
      </c>
      <c r="Q20" s="2"/>
      <c r="R20" s="8"/>
      <c r="S20" s="48"/>
      <c r="T20" s="8"/>
      <c r="U20" s="134">
        <f>P20*T19</f>
        <v>128</v>
      </c>
      <c r="V20" s="2"/>
      <c r="W20" s="20"/>
      <c r="X20" s="75"/>
      <c r="Y20" s="21"/>
      <c r="Z20" s="20"/>
      <c r="AA20" s="23"/>
      <c r="AB20" s="5"/>
      <c r="AC20" s="8"/>
      <c r="AD20" s="48"/>
      <c r="AE20" s="8"/>
      <c r="AF20" s="8"/>
      <c r="AG20" s="8"/>
      <c r="AH20" s="4"/>
      <c r="AI20" s="8"/>
      <c r="AJ20" s="8"/>
      <c r="AK20" s="8"/>
      <c r="AL20" s="8"/>
      <c r="AM20" s="8"/>
      <c r="AN20" s="8"/>
      <c r="AO20" s="5"/>
      <c r="AP20" s="134">
        <f>(X19/U20)*100</f>
        <v>102.34375</v>
      </c>
      <c r="AQ20" s="8"/>
      <c r="AR20" s="8"/>
      <c r="AS20" s="2"/>
      <c r="AT20" s="8"/>
      <c r="AU20" s="8"/>
      <c r="AV20" s="10"/>
    </row>
    <row r="23" spans="2:48" ht="15.75" thickBot="1">
      <c r="B23" s="94" t="s">
        <v>139</v>
      </c>
    </row>
    <row r="24" spans="2:48">
      <c r="B24" s="150" t="s">
        <v>32</v>
      </c>
      <c r="C24" s="151" t="s">
        <v>1</v>
      </c>
      <c r="D24" s="152" t="s">
        <v>1</v>
      </c>
      <c r="E24" s="153"/>
      <c r="F24" s="220" t="s">
        <v>12</v>
      </c>
      <c r="G24" s="221"/>
      <c r="H24" s="221"/>
      <c r="I24" s="221"/>
      <c r="J24" s="221"/>
      <c r="K24" s="222"/>
      <c r="L24" s="154"/>
      <c r="M24" s="223" t="s">
        <v>33</v>
      </c>
      <c r="N24" s="224"/>
      <c r="O24" s="154"/>
      <c r="P24" s="154" t="s">
        <v>10</v>
      </c>
      <c r="Q24" s="153"/>
      <c r="R24" s="154" t="s">
        <v>41</v>
      </c>
      <c r="S24" s="155"/>
      <c r="T24" s="154" t="s">
        <v>29</v>
      </c>
      <c r="U24" s="154" t="s">
        <v>14</v>
      </c>
      <c r="V24" s="153" t="s">
        <v>9</v>
      </c>
      <c r="W24" s="156" t="s">
        <v>62</v>
      </c>
      <c r="X24" s="157" t="s">
        <v>14</v>
      </c>
      <c r="Y24" s="158"/>
      <c r="Z24" s="159" t="s">
        <v>59</v>
      </c>
      <c r="AA24" s="160" t="s">
        <v>43</v>
      </c>
      <c r="AB24" s="153"/>
      <c r="AC24" s="161" t="s">
        <v>38</v>
      </c>
      <c r="AD24" s="162"/>
      <c r="AE24" s="153"/>
      <c r="AF24" s="163"/>
      <c r="AG24" s="154" t="s">
        <v>11</v>
      </c>
      <c r="AH24" s="153"/>
      <c r="AI24" s="225" t="s">
        <v>47</v>
      </c>
      <c r="AJ24" s="226"/>
      <c r="AK24" s="227"/>
      <c r="AL24" s="225" t="s">
        <v>39</v>
      </c>
      <c r="AM24" s="226"/>
      <c r="AN24" s="227"/>
      <c r="AO24" s="153"/>
      <c r="AP24" s="154" t="s">
        <v>22</v>
      </c>
      <c r="AQ24" s="154" t="s">
        <v>20</v>
      </c>
      <c r="AR24" s="154" t="s">
        <v>20</v>
      </c>
      <c r="AS24" s="153"/>
      <c r="AT24" s="154" t="s">
        <v>22</v>
      </c>
      <c r="AU24" s="154" t="s">
        <v>9</v>
      </c>
      <c r="AV24" s="164" t="s">
        <v>9</v>
      </c>
    </row>
    <row r="25" spans="2:48" ht="15.75" thickBot="1">
      <c r="B25" s="166" t="s">
        <v>9</v>
      </c>
      <c r="C25" s="167" t="s">
        <v>9</v>
      </c>
      <c r="D25" s="168" t="s">
        <v>10</v>
      </c>
      <c r="E25" s="169"/>
      <c r="F25" s="170" t="s">
        <v>3</v>
      </c>
      <c r="G25" s="170" t="s">
        <v>4</v>
      </c>
      <c r="H25" s="170" t="s">
        <v>5</v>
      </c>
      <c r="I25" s="170" t="s">
        <v>6</v>
      </c>
      <c r="J25" s="170" t="s">
        <v>8</v>
      </c>
      <c r="K25" s="170" t="s">
        <v>11</v>
      </c>
      <c r="L25" s="167"/>
      <c r="M25" s="171" t="s">
        <v>10</v>
      </c>
      <c r="N25" s="172" t="s">
        <v>61</v>
      </c>
      <c r="O25" s="167"/>
      <c r="P25" s="167" t="s">
        <v>2</v>
      </c>
      <c r="Q25" s="169"/>
      <c r="R25" s="167"/>
      <c r="S25" s="173" t="s">
        <v>34</v>
      </c>
      <c r="T25" s="167" t="s">
        <v>46</v>
      </c>
      <c r="U25" s="167" t="s">
        <v>16</v>
      </c>
      <c r="V25" s="169" t="s">
        <v>9</v>
      </c>
      <c r="W25" s="174" t="s">
        <v>58</v>
      </c>
      <c r="X25" s="175" t="s">
        <v>11</v>
      </c>
      <c r="Y25" s="176"/>
      <c r="Z25" s="177" t="s">
        <v>42</v>
      </c>
      <c r="AA25" s="178"/>
      <c r="AB25" s="169"/>
      <c r="AC25" s="179" t="s">
        <v>23</v>
      </c>
      <c r="AD25" s="180" t="s">
        <v>18</v>
      </c>
      <c r="AE25" s="179" t="s">
        <v>25</v>
      </c>
      <c r="AF25" s="179" t="s">
        <v>26</v>
      </c>
      <c r="AG25" s="167" t="s">
        <v>30</v>
      </c>
      <c r="AH25" s="169"/>
      <c r="AI25" s="181"/>
      <c r="AJ25" s="169"/>
      <c r="AK25" s="182"/>
      <c r="AL25" s="181" t="s">
        <v>60</v>
      </c>
      <c r="AM25" s="169"/>
      <c r="AN25" s="182" t="s">
        <v>175</v>
      </c>
      <c r="AO25" s="169"/>
      <c r="AP25" s="167" t="s">
        <v>14</v>
      </c>
      <c r="AQ25" s="167" t="s">
        <v>27</v>
      </c>
      <c r="AR25" s="167" t="s">
        <v>28</v>
      </c>
      <c r="AS25" s="169"/>
      <c r="AT25" s="167" t="s">
        <v>14</v>
      </c>
      <c r="AU25" s="167" t="s">
        <v>27</v>
      </c>
      <c r="AV25" s="168" t="s">
        <v>28</v>
      </c>
    </row>
    <row r="26" spans="2:48" ht="15.75" thickBot="1">
      <c r="B26" s="183"/>
      <c r="C26" s="184"/>
      <c r="D26" s="185" t="s">
        <v>9</v>
      </c>
      <c r="E26" s="186"/>
      <c r="F26" s="187"/>
      <c r="G26" s="187"/>
      <c r="H26" s="187"/>
      <c r="I26" s="187" t="s">
        <v>7</v>
      </c>
      <c r="J26" s="187"/>
      <c r="K26" s="187"/>
      <c r="L26" s="184"/>
      <c r="M26" s="188" t="s">
        <v>15</v>
      </c>
      <c r="N26" s="187"/>
      <c r="O26" s="184"/>
      <c r="P26" s="184" t="s">
        <v>9</v>
      </c>
      <c r="Q26" s="186"/>
      <c r="R26" s="184"/>
      <c r="S26" s="189"/>
      <c r="T26" s="184" t="s">
        <v>13</v>
      </c>
      <c r="U26" s="184" t="s">
        <v>17</v>
      </c>
      <c r="V26" s="186"/>
      <c r="W26" s="190" t="s">
        <v>19</v>
      </c>
      <c r="X26" s="191"/>
      <c r="Y26" s="186"/>
      <c r="Z26" s="192" t="s">
        <v>19</v>
      </c>
      <c r="AA26" s="193" t="s">
        <v>19</v>
      </c>
      <c r="AB26" s="186"/>
      <c r="AC26" s="184" t="s">
        <v>24</v>
      </c>
      <c r="AD26" s="189" t="s">
        <v>24</v>
      </c>
      <c r="AE26" s="184" t="s">
        <v>24</v>
      </c>
      <c r="AF26" s="184" t="s">
        <v>24</v>
      </c>
      <c r="AG26" s="184" t="s">
        <v>24</v>
      </c>
      <c r="AH26" s="186"/>
      <c r="AI26" s="194" t="s">
        <v>49</v>
      </c>
      <c r="AJ26" s="195" t="s">
        <v>48</v>
      </c>
      <c r="AK26" s="196" t="s">
        <v>50</v>
      </c>
      <c r="AL26" s="197" t="s">
        <v>36</v>
      </c>
      <c r="AM26" s="195" t="s">
        <v>35</v>
      </c>
      <c r="AN26" s="196" t="s">
        <v>37</v>
      </c>
      <c r="AO26" s="186"/>
      <c r="AP26" s="184" t="s">
        <v>20</v>
      </c>
      <c r="AQ26" s="184"/>
      <c r="AR26" s="184"/>
      <c r="AS26" s="186"/>
      <c r="AT26" s="198">
        <v>1</v>
      </c>
      <c r="AU26" s="199">
        <v>0</v>
      </c>
      <c r="AV26" s="185" t="s">
        <v>31</v>
      </c>
    </row>
    <row r="27" spans="2:48">
      <c r="F27">
        <f t="shared" ref="F27:K27" si="0">F10+F13+F16+F19</f>
        <v>3</v>
      </c>
      <c r="G27">
        <f t="shared" si="0"/>
        <v>0.66</v>
      </c>
      <c r="H27">
        <f t="shared" si="0"/>
        <v>1</v>
      </c>
      <c r="I27">
        <f t="shared" si="0"/>
        <v>0</v>
      </c>
      <c r="J27">
        <f t="shared" si="0"/>
        <v>0</v>
      </c>
      <c r="K27">
        <f t="shared" si="0"/>
        <v>4.66</v>
      </c>
      <c r="M27">
        <f>M10+M13+M16+M19</f>
        <v>0</v>
      </c>
      <c r="N27">
        <f>N10+N13+N16+N19</f>
        <v>0</v>
      </c>
      <c r="P27">
        <f>P11+P14+P17+P20</f>
        <v>29.34</v>
      </c>
      <c r="AC27">
        <f>AC10+AC13+AC16+AC19</f>
        <v>1001.3</v>
      </c>
      <c r="AD27">
        <f>AD10+AD13+AD16+AD19</f>
        <v>33.74</v>
      </c>
      <c r="AE27">
        <f>AE10+AE13+AE16+AE19</f>
        <v>14.463999999999999</v>
      </c>
      <c r="AF27">
        <f>AF10+AF13+AF16+AF19</f>
        <v>8.1</v>
      </c>
      <c r="AG27">
        <f>AG10+AG13+AG16+AG19</f>
        <v>41.839999999999996</v>
      </c>
    </row>
  </sheetData>
  <mergeCells count="10">
    <mergeCell ref="AT6:AV6"/>
    <mergeCell ref="F7:K7"/>
    <mergeCell ref="M7:N7"/>
    <mergeCell ref="AI7:AK7"/>
    <mergeCell ref="AL7:AN7"/>
    <mergeCell ref="F24:K24"/>
    <mergeCell ref="M24:N24"/>
    <mergeCell ref="AI24:AK24"/>
    <mergeCell ref="AL24:AN24"/>
    <mergeCell ref="I2:AE2"/>
  </mergeCells>
  <conditionalFormatting sqref="AT10:AV10">
    <cfRule type="containsText" dxfId="91" priority="21" operator="containsText" text="Si">
      <formula>NOT(ISERROR(SEARCH("Si",AT10)))</formula>
    </cfRule>
    <cfRule type="containsText" dxfId="90" priority="22" operator="containsText" text="No">
      <formula>NOT(ISERROR(SEARCH("No",AT10)))</formula>
    </cfRule>
  </conditionalFormatting>
  <conditionalFormatting sqref="AT13:AV13">
    <cfRule type="containsText" dxfId="89" priority="5" operator="containsText" text="Si">
      <formula>NOT(ISERROR(SEARCH("Si",AT13)))</formula>
    </cfRule>
    <cfRule type="containsText" dxfId="88" priority="6" operator="containsText" text="No">
      <formula>NOT(ISERROR(SEARCH("No",AT13)))</formula>
    </cfRule>
  </conditionalFormatting>
  <conditionalFormatting sqref="AT16:AV16">
    <cfRule type="containsText" dxfId="87" priority="3" operator="containsText" text="Si">
      <formula>NOT(ISERROR(SEARCH("Si",AT16)))</formula>
    </cfRule>
    <cfRule type="containsText" dxfId="86" priority="4" operator="containsText" text="No">
      <formula>NOT(ISERROR(SEARCH("No",AT16)))</formula>
    </cfRule>
  </conditionalFormatting>
  <conditionalFormatting sqref="AT19:AV19">
    <cfRule type="containsText" dxfId="85" priority="1" operator="containsText" text="Si">
      <formula>NOT(ISERROR(SEARCH("Si",AT19)))</formula>
    </cfRule>
    <cfRule type="containsText" dxfId="84" priority="2" operator="containsText" text="No">
      <formula>NOT(ISERROR(SEARCH("No",AT19)))</formula>
    </cfRule>
  </conditionalFormatting>
  <pageMargins left="0.51181102362204722" right="0.15748031496062992" top="0.74803149606299213" bottom="0.43307086614173229" header="0.31496062992125984" footer="0.31496062992125984"/>
  <pageSetup paperSize="9" scale="60" orientation="landscape" horizontalDpi="200" verticalDpi="200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>
  <dimension ref="B1:AV48"/>
  <sheetViews>
    <sheetView topLeftCell="G9" zoomScale="75" zoomScaleNormal="75" workbookViewId="0">
      <selection activeCell="P31" sqref="P31"/>
    </sheetView>
  </sheetViews>
  <sheetFormatPr baseColWidth="10" defaultRowHeight="15"/>
  <cols>
    <col min="1" max="1" width="0.7109375" customWidth="1"/>
    <col min="2" max="2" width="9" customWidth="1"/>
    <col min="3" max="4" width="5.42578125" customWidth="1"/>
    <col min="5" max="5" width="0.42578125" customWidth="1"/>
    <col min="6" max="7" width="5.85546875" bestFit="1" customWidth="1"/>
    <col min="8" max="8" width="5.42578125" bestFit="1" customWidth="1"/>
    <col min="9" max="9" width="6" bestFit="1" customWidth="1"/>
    <col min="10" max="10" width="5.28515625" bestFit="1" customWidth="1"/>
    <col min="11" max="11" width="6.42578125" bestFit="1" customWidth="1"/>
    <col min="12" max="12" width="0.5703125" customWidth="1"/>
    <col min="13" max="13" width="6" bestFit="1" customWidth="1"/>
    <col min="14" max="14" width="6.5703125" bestFit="1" customWidth="1"/>
    <col min="15" max="15" width="0.5703125" customWidth="1"/>
    <col min="16" max="16" width="7.5703125" bestFit="1" customWidth="1"/>
    <col min="17" max="17" width="0.5703125" customWidth="1"/>
    <col min="18" max="18" width="11.42578125" bestFit="1" customWidth="1"/>
    <col min="19" max="19" width="5.42578125" style="45" customWidth="1"/>
    <col min="20" max="20" width="5.42578125" customWidth="1"/>
    <col min="21" max="21" width="6" bestFit="1" customWidth="1"/>
    <col min="22" max="22" width="0.5703125" customWidth="1"/>
    <col min="23" max="23" width="9" customWidth="1"/>
    <col min="24" max="24" width="6" bestFit="1" customWidth="1"/>
    <col min="25" max="25" width="0.5703125" customWidth="1"/>
    <col min="26" max="26" width="11" bestFit="1" customWidth="1"/>
    <col min="27" max="27" width="4.5703125" customWidth="1"/>
    <col min="28" max="28" width="0.85546875" customWidth="1"/>
    <col min="29" max="29" width="7" customWidth="1"/>
    <col min="30" max="30" width="7.7109375" style="45" bestFit="1" customWidth="1"/>
    <col min="31" max="31" width="7" bestFit="1" customWidth="1"/>
    <col min="32" max="32" width="6.42578125" bestFit="1" customWidth="1"/>
    <col min="33" max="33" width="7.140625" customWidth="1"/>
    <col min="34" max="34" width="0.5703125" customWidth="1"/>
    <col min="35" max="35" width="4.85546875" hidden="1" customWidth="1"/>
    <col min="36" max="36" width="5.42578125" hidden="1" customWidth="1"/>
    <col min="37" max="37" width="5" hidden="1" customWidth="1"/>
    <col min="38" max="38" width="7.7109375" bestFit="1" customWidth="1"/>
    <col min="39" max="40" width="7.5703125" bestFit="1" customWidth="1"/>
    <col min="41" max="41" width="1" customWidth="1"/>
    <col min="42" max="43" width="4.7109375" customWidth="1"/>
    <col min="44" max="44" width="5.42578125" customWidth="1"/>
    <col min="45" max="45" width="0.85546875" customWidth="1"/>
    <col min="46" max="46" width="5.28515625" customWidth="1"/>
    <col min="47" max="47" width="5" customWidth="1"/>
    <col min="48" max="48" width="5.7109375" customWidth="1"/>
    <col min="49" max="49" width="1.42578125" customWidth="1"/>
    <col min="50" max="51" width="4.7109375" customWidth="1"/>
  </cols>
  <sheetData>
    <row r="1" spans="2:48" ht="11.25" customHeight="1"/>
    <row r="2" spans="2:48" ht="21">
      <c r="I2" s="208" t="s">
        <v>40</v>
      </c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</row>
    <row r="5" spans="2:48" ht="26.25" customHeight="1">
      <c r="B5" s="131" t="s">
        <v>109</v>
      </c>
      <c r="C5" s="131"/>
      <c r="D5" s="131"/>
      <c r="E5" s="132"/>
      <c r="F5" s="131"/>
      <c r="G5" s="132"/>
      <c r="H5" s="132"/>
      <c r="I5" s="131" t="s">
        <v>110</v>
      </c>
    </row>
    <row r="6" spans="2:48" ht="15.75" thickBot="1">
      <c r="AP6" s="40" t="s">
        <v>21</v>
      </c>
      <c r="AT6" s="209" t="s">
        <v>44</v>
      </c>
      <c r="AU6" s="210"/>
      <c r="AV6" s="211"/>
    </row>
    <row r="7" spans="2:48">
      <c r="B7" s="29" t="s">
        <v>32</v>
      </c>
      <c r="C7" s="30" t="s">
        <v>1</v>
      </c>
      <c r="D7" s="31" t="s">
        <v>1</v>
      </c>
      <c r="E7" s="54"/>
      <c r="F7" s="212" t="s">
        <v>12</v>
      </c>
      <c r="G7" s="213"/>
      <c r="H7" s="213"/>
      <c r="I7" s="213"/>
      <c r="J7" s="213"/>
      <c r="K7" s="214"/>
      <c r="L7" s="15"/>
      <c r="M7" s="215" t="s">
        <v>33</v>
      </c>
      <c r="N7" s="216"/>
      <c r="O7" s="15"/>
      <c r="P7" s="50" t="s">
        <v>10</v>
      </c>
      <c r="Q7" s="54"/>
      <c r="R7" s="50" t="s">
        <v>41</v>
      </c>
      <c r="S7" s="104"/>
      <c r="T7" s="50" t="s">
        <v>29</v>
      </c>
      <c r="U7" s="55" t="s">
        <v>14</v>
      </c>
      <c r="V7" s="54" t="s">
        <v>9</v>
      </c>
      <c r="W7" s="98" t="s">
        <v>62</v>
      </c>
      <c r="X7" s="96" t="s">
        <v>14</v>
      </c>
      <c r="Y7" s="56"/>
      <c r="Z7" s="102" t="s">
        <v>59</v>
      </c>
      <c r="AA7" s="99" t="s">
        <v>43</v>
      </c>
      <c r="AB7" s="54"/>
      <c r="AC7" s="57" t="s">
        <v>38</v>
      </c>
      <c r="AD7" s="58"/>
      <c r="AE7" s="59"/>
      <c r="AF7" s="60"/>
      <c r="AG7" s="50" t="s">
        <v>11</v>
      </c>
      <c r="AH7" s="54"/>
      <c r="AI7" s="217" t="s">
        <v>47</v>
      </c>
      <c r="AJ7" s="218"/>
      <c r="AK7" s="219"/>
      <c r="AL7" s="217" t="s">
        <v>39</v>
      </c>
      <c r="AM7" s="218"/>
      <c r="AN7" s="219"/>
      <c r="AO7" s="54"/>
      <c r="AP7" s="55" t="s">
        <v>22</v>
      </c>
      <c r="AQ7" s="50" t="s">
        <v>20</v>
      </c>
      <c r="AR7" s="50" t="s">
        <v>20</v>
      </c>
      <c r="AS7" s="54"/>
      <c r="AT7" s="15" t="s">
        <v>22</v>
      </c>
      <c r="AU7" s="15" t="s">
        <v>9</v>
      </c>
      <c r="AV7" s="61" t="s">
        <v>9</v>
      </c>
    </row>
    <row r="8" spans="2:48" ht="15.75" thickBot="1">
      <c r="B8" s="32" t="s">
        <v>9</v>
      </c>
      <c r="C8" s="25" t="s">
        <v>9</v>
      </c>
      <c r="D8" s="33" t="s">
        <v>10</v>
      </c>
      <c r="E8" s="3"/>
      <c r="F8" s="37" t="s">
        <v>3</v>
      </c>
      <c r="G8" s="37" t="s">
        <v>4</v>
      </c>
      <c r="H8" s="37" t="s">
        <v>5</v>
      </c>
      <c r="I8" s="37" t="s">
        <v>6</v>
      </c>
      <c r="J8" s="37" t="s">
        <v>8</v>
      </c>
      <c r="K8" s="37" t="s">
        <v>11</v>
      </c>
      <c r="L8" s="2"/>
      <c r="M8" s="38" t="s">
        <v>10</v>
      </c>
      <c r="N8" s="39" t="s">
        <v>61</v>
      </c>
      <c r="O8" s="1"/>
      <c r="P8" s="25" t="s">
        <v>2</v>
      </c>
      <c r="Q8" s="3"/>
      <c r="R8" s="25"/>
      <c r="S8" s="105" t="s">
        <v>34</v>
      </c>
      <c r="T8" s="25" t="s">
        <v>46</v>
      </c>
      <c r="U8" s="41" t="s">
        <v>16</v>
      </c>
      <c r="V8" s="3" t="s">
        <v>9</v>
      </c>
      <c r="W8" s="101" t="s">
        <v>58</v>
      </c>
      <c r="X8" s="97" t="s">
        <v>11</v>
      </c>
      <c r="Y8" s="6"/>
      <c r="Z8" s="103" t="s">
        <v>42</v>
      </c>
      <c r="AA8" s="100"/>
      <c r="AB8" s="3"/>
      <c r="AC8" s="24" t="s">
        <v>23</v>
      </c>
      <c r="AD8" s="46" t="s">
        <v>18</v>
      </c>
      <c r="AE8" s="24" t="s">
        <v>25</v>
      </c>
      <c r="AF8" s="24" t="s">
        <v>26</v>
      </c>
      <c r="AG8" s="25" t="s">
        <v>30</v>
      </c>
      <c r="AH8" s="16"/>
      <c r="AI8" s="26"/>
      <c r="AJ8" s="27"/>
      <c r="AK8" s="28"/>
      <c r="AL8" s="26" t="s">
        <v>60</v>
      </c>
      <c r="AM8" s="27"/>
      <c r="AN8" s="110" t="s">
        <v>175</v>
      </c>
      <c r="AO8" s="3"/>
      <c r="AP8" s="41" t="s">
        <v>14</v>
      </c>
      <c r="AQ8" s="25" t="s">
        <v>27</v>
      </c>
      <c r="AR8" s="25" t="s">
        <v>28</v>
      </c>
      <c r="AS8" s="3"/>
      <c r="AT8" s="2" t="s">
        <v>14</v>
      </c>
      <c r="AU8" s="2" t="s">
        <v>27</v>
      </c>
      <c r="AV8" s="62" t="s">
        <v>28</v>
      </c>
    </row>
    <row r="9" spans="2:48" ht="15.75" thickBot="1">
      <c r="B9" s="34"/>
      <c r="C9" s="35"/>
      <c r="D9" s="36" t="s">
        <v>9</v>
      </c>
      <c r="E9" s="52"/>
      <c r="F9" s="63"/>
      <c r="G9" s="63"/>
      <c r="H9" s="63"/>
      <c r="I9" s="63" t="s">
        <v>7</v>
      </c>
      <c r="J9" s="63"/>
      <c r="K9" s="63"/>
      <c r="L9" s="12"/>
      <c r="M9" s="51" t="s">
        <v>15</v>
      </c>
      <c r="N9" s="63"/>
      <c r="O9" s="12"/>
      <c r="P9" s="35" t="s">
        <v>9</v>
      </c>
      <c r="Q9" s="52"/>
      <c r="R9" s="35"/>
      <c r="S9" s="67"/>
      <c r="T9" s="35" t="s">
        <v>13</v>
      </c>
      <c r="U9" s="64" t="s">
        <v>17</v>
      </c>
      <c r="V9" s="52"/>
      <c r="W9" s="42" t="s">
        <v>19</v>
      </c>
      <c r="X9" s="65"/>
      <c r="Y9" s="52"/>
      <c r="Z9" s="43" t="s">
        <v>19</v>
      </c>
      <c r="AA9" s="44" t="s">
        <v>19</v>
      </c>
      <c r="AB9" s="66"/>
      <c r="AC9" s="35" t="s">
        <v>24</v>
      </c>
      <c r="AD9" s="67" t="s">
        <v>24</v>
      </c>
      <c r="AE9" s="35" t="s">
        <v>24</v>
      </c>
      <c r="AF9" s="35" t="s">
        <v>24</v>
      </c>
      <c r="AG9" s="35" t="s">
        <v>24</v>
      </c>
      <c r="AH9" s="52"/>
      <c r="AI9" s="68" t="s">
        <v>49</v>
      </c>
      <c r="AJ9" s="69" t="s">
        <v>48</v>
      </c>
      <c r="AK9" s="70" t="s">
        <v>50</v>
      </c>
      <c r="AL9" s="71" t="s">
        <v>36</v>
      </c>
      <c r="AM9" s="69" t="s">
        <v>35</v>
      </c>
      <c r="AN9" s="70" t="s">
        <v>37</v>
      </c>
      <c r="AO9" s="52"/>
      <c r="AP9" s="64" t="s">
        <v>20</v>
      </c>
      <c r="AQ9" s="35"/>
      <c r="AR9" s="35"/>
      <c r="AS9" s="52"/>
      <c r="AT9" s="72">
        <v>1</v>
      </c>
      <c r="AU9" s="73">
        <v>0</v>
      </c>
      <c r="AV9" s="53" t="s">
        <v>31</v>
      </c>
    </row>
    <row r="10" spans="2:48" ht="16.5" thickBot="1">
      <c r="B10" s="13">
        <v>41519</v>
      </c>
      <c r="C10" s="11" t="s">
        <v>0</v>
      </c>
      <c r="D10" s="15">
        <v>10</v>
      </c>
      <c r="E10" s="2"/>
      <c r="F10" s="7">
        <v>1.5</v>
      </c>
      <c r="G10" s="7">
        <v>0</v>
      </c>
      <c r="H10" s="7">
        <v>0</v>
      </c>
      <c r="I10" s="7">
        <v>0</v>
      </c>
      <c r="J10" s="7">
        <v>0</v>
      </c>
      <c r="K10" s="7">
        <f>SUM(F10:J10)</f>
        <v>1.5</v>
      </c>
      <c r="L10" s="2"/>
      <c r="M10" s="7">
        <v>0</v>
      </c>
      <c r="N10" s="7">
        <v>0</v>
      </c>
      <c r="O10" s="2"/>
      <c r="P10" s="17">
        <f>D10-(M10+N10)</f>
        <v>10</v>
      </c>
      <c r="Q10" s="2"/>
      <c r="R10" s="7" t="s">
        <v>51</v>
      </c>
      <c r="S10" s="106">
        <v>1.9</v>
      </c>
      <c r="T10" s="7">
        <v>16</v>
      </c>
      <c r="U10" s="18">
        <v>126</v>
      </c>
      <c r="V10" s="2"/>
      <c r="W10" s="19">
        <v>120</v>
      </c>
      <c r="X10" s="74">
        <v>120</v>
      </c>
      <c r="Y10" s="22"/>
      <c r="Z10" s="19">
        <v>0</v>
      </c>
      <c r="AA10" s="19">
        <v>15</v>
      </c>
      <c r="AB10" s="5"/>
      <c r="AC10" s="18">
        <f>X10*S10</f>
        <v>228</v>
      </c>
      <c r="AD10" s="47">
        <v>24.29</v>
      </c>
      <c r="AE10" s="7">
        <v>2.8</v>
      </c>
      <c r="AF10" s="7">
        <v>0</v>
      </c>
      <c r="AG10" s="47">
        <f>AD10+AF10</f>
        <v>24.29</v>
      </c>
      <c r="AH10" s="4"/>
      <c r="AI10" s="7">
        <v>0</v>
      </c>
      <c r="AJ10" s="7">
        <v>0</v>
      </c>
      <c r="AK10" s="7">
        <f>100- ((AI10+AJ10)/(X10*2))*100</f>
        <v>100</v>
      </c>
      <c r="AL10" s="49">
        <v>257.2</v>
      </c>
      <c r="AM10" s="49">
        <f>AC10+AD10+AE10+AF10</f>
        <v>255.09</v>
      </c>
      <c r="AN10" s="49">
        <f>AL10-AM10</f>
        <v>2.1099999999999852</v>
      </c>
      <c r="AO10" s="5"/>
      <c r="AP10" s="7">
        <f>(X10/U10)*100</f>
        <v>95.238095238095227</v>
      </c>
      <c r="AQ10" s="18">
        <f>(AD10/(AC10+AD10))*100</f>
        <v>9.6278092671132427</v>
      </c>
      <c r="AR10" s="7">
        <f>(AG10/AC10)*100</f>
        <v>10.653508771929825</v>
      </c>
      <c r="AS10" s="2"/>
      <c r="AT10" s="7" t="s">
        <v>52</v>
      </c>
      <c r="AU10" s="7" t="s">
        <v>52</v>
      </c>
      <c r="AV10" s="7" t="s">
        <v>57</v>
      </c>
    </row>
    <row r="11" spans="2:48" ht="16.5" thickBot="1">
      <c r="B11" s="14" t="s">
        <v>142</v>
      </c>
      <c r="C11" s="12"/>
      <c r="D11" s="12"/>
      <c r="E11" s="2"/>
      <c r="F11" s="8"/>
      <c r="G11" s="8"/>
      <c r="H11" s="8"/>
      <c r="I11" s="8"/>
      <c r="J11" s="8"/>
      <c r="K11" s="8"/>
      <c r="L11" s="2"/>
      <c r="M11" s="8"/>
      <c r="N11" s="8"/>
      <c r="O11" s="2"/>
      <c r="P11" s="133">
        <f>D10-K10-M10-N10</f>
        <v>8.5</v>
      </c>
      <c r="Q11" s="2"/>
      <c r="R11" s="8"/>
      <c r="S11" s="48"/>
      <c r="T11" s="8"/>
      <c r="U11" s="134">
        <f>P11*T10</f>
        <v>136</v>
      </c>
      <c r="V11" s="2"/>
      <c r="W11" s="20"/>
      <c r="X11" s="75"/>
      <c r="Y11" s="21"/>
      <c r="Z11" s="20"/>
      <c r="AA11" s="23"/>
      <c r="AB11" s="5"/>
      <c r="AC11" s="8"/>
      <c r="AD11" s="48"/>
      <c r="AE11" s="8"/>
      <c r="AF11" s="8"/>
      <c r="AG11" s="8"/>
      <c r="AH11" s="4"/>
      <c r="AI11" s="8"/>
      <c r="AJ11" s="8"/>
      <c r="AK11" s="8"/>
      <c r="AL11" s="8"/>
      <c r="AM11" s="8"/>
      <c r="AN11" s="8"/>
      <c r="AO11" s="5"/>
      <c r="AP11" s="134">
        <f>(X10/U11)*100</f>
        <v>88.235294117647058</v>
      </c>
      <c r="AQ11" s="8"/>
      <c r="AR11" s="8"/>
      <c r="AS11" s="2"/>
      <c r="AT11" s="8"/>
      <c r="AU11" s="8"/>
      <c r="AV11" s="10"/>
    </row>
    <row r="12" spans="2:48" ht="15.75" thickBot="1"/>
    <row r="13" spans="2:48" ht="16.5" thickBot="1">
      <c r="B13" s="13">
        <v>41520</v>
      </c>
      <c r="C13" s="11" t="s">
        <v>0</v>
      </c>
      <c r="D13" s="15">
        <v>10</v>
      </c>
      <c r="E13" s="2"/>
      <c r="F13" s="7">
        <v>2.5</v>
      </c>
      <c r="G13" s="7">
        <v>2.5</v>
      </c>
      <c r="H13" s="7">
        <v>0.5</v>
      </c>
      <c r="I13" s="7">
        <v>0</v>
      </c>
      <c r="J13" s="7">
        <v>0</v>
      </c>
      <c r="K13" s="7">
        <f>SUM(F13:J13)</f>
        <v>5.5</v>
      </c>
      <c r="L13" s="2"/>
      <c r="M13" s="7">
        <v>0</v>
      </c>
      <c r="N13" s="7">
        <v>0</v>
      </c>
      <c r="O13" s="2"/>
      <c r="P13" s="17">
        <f>D13-(M13+N13)</f>
        <v>10</v>
      </c>
      <c r="Q13" s="2"/>
      <c r="R13" s="7" t="s">
        <v>51</v>
      </c>
      <c r="S13" s="106">
        <v>1.9</v>
      </c>
      <c r="T13" s="7">
        <v>16</v>
      </c>
      <c r="U13" s="18">
        <v>126</v>
      </c>
      <c r="V13" s="2"/>
      <c r="W13" s="19">
        <v>75</v>
      </c>
      <c r="X13" s="74">
        <v>75</v>
      </c>
      <c r="Y13" s="22"/>
      <c r="Z13" s="19">
        <v>0</v>
      </c>
      <c r="AA13" s="19">
        <v>15</v>
      </c>
      <c r="AB13" s="5"/>
      <c r="AC13" s="18">
        <f>X13*S13</f>
        <v>142.5</v>
      </c>
      <c r="AD13" s="47">
        <v>27</v>
      </c>
      <c r="AE13" s="7">
        <v>1.1499999999999999</v>
      </c>
      <c r="AF13" s="7">
        <v>0</v>
      </c>
      <c r="AG13" s="47">
        <f>AD13+AF13</f>
        <v>27</v>
      </c>
      <c r="AH13" s="4"/>
      <c r="AI13" s="7">
        <v>0</v>
      </c>
      <c r="AJ13" s="7">
        <v>0</v>
      </c>
      <c r="AK13" s="7">
        <f>100- ((AI13+AJ13)/(X13*2))*100</f>
        <v>100</v>
      </c>
      <c r="AL13" s="49">
        <v>257.2</v>
      </c>
      <c r="AM13" s="49">
        <f>AC13+AD13+AE13+AF13</f>
        <v>170.65</v>
      </c>
      <c r="AN13" s="49">
        <f>AL13-AM13</f>
        <v>86.549999999999983</v>
      </c>
      <c r="AO13" s="5"/>
      <c r="AP13" s="7">
        <f>(X13/U13)*100</f>
        <v>59.523809523809526</v>
      </c>
      <c r="AQ13" s="18">
        <f>(AD13/(AC13+AD13))*100</f>
        <v>15.929203539823009</v>
      </c>
      <c r="AR13" s="7">
        <f>(AG13/AC13)*100</f>
        <v>18.947368421052634</v>
      </c>
      <c r="AS13" s="2"/>
      <c r="AT13" s="7" t="s">
        <v>52</v>
      </c>
      <c r="AU13" s="7" t="s">
        <v>52</v>
      </c>
      <c r="AV13" s="7" t="s">
        <v>57</v>
      </c>
    </row>
    <row r="14" spans="2:48" ht="16.5" thickBot="1">
      <c r="B14" s="14" t="s">
        <v>142</v>
      </c>
      <c r="C14" s="12"/>
      <c r="D14" s="12"/>
      <c r="E14" s="2"/>
      <c r="F14" s="8"/>
      <c r="G14" s="8"/>
      <c r="H14" s="8"/>
      <c r="I14" s="8"/>
      <c r="J14" s="8"/>
      <c r="K14" s="8"/>
      <c r="L14" s="2"/>
      <c r="M14" s="8"/>
      <c r="N14" s="8"/>
      <c r="O14" s="2"/>
      <c r="P14" s="133">
        <f>D13-K13-M13-N13</f>
        <v>4.5</v>
      </c>
      <c r="Q14" s="2"/>
      <c r="R14" s="8"/>
      <c r="S14" s="48"/>
      <c r="T14" s="8"/>
      <c r="U14" s="134">
        <f>P14*T13</f>
        <v>72</v>
      </c>
      <c r="V14" s="2"/>
      <c r="W14" s="20"/>
      <c r="X14" s="75"/>
      <c r="Y14" s="21"/>
      <c r="Z14" s="20"/>
      <c r="AA14" s="23"/>
      <c r="AB14" s="5"/>
      <c r="AC14" s="8"/>
      <c r="AD14" s="48"/>
      <c r="AE14" s="8"/>
      <c r="AF14" s="8"/>
      <c r="AG14" s="8"/>
      <c r="AH14" s="4"/>
      <c r="AI14" s="8"/>
      <c r="AJ14" s="8"/>
      <c r="AK14" s="8"/>
      <c r="AL14" s="8"/>
      <c r="AM14" s="8"/>
      <c r="AN14" s="8"/>
      <c r="AO14" s="5"/>
      <c r="AP14" s="134">
        <f>(X13/U14)*100</f>
        <v>104.16666666666667</v>
      </c>
      <c r="AQ14" s="8"/>
      <c r="AR14" s="8"/>
      <c r="AS14" s="2"/>
      <c r="AT14" s="8"/>
      <c r="AU14" s="8"/>
      <c r="AV14" s="10"/>
    </row>
    <row r="15" spans="2:48" ht="15.75" thickBot="1"/>
    <row r="16" spans="2:48" ht="16.5" thickBot="1">
      <c r="B16" s="13">
        <v>41521</v>
      </c>
      <c r="C16" s="11" t="s">
        <v>0</v>
      </c>
      <c r="D16" s="15">
        <v>10</v>
      </c>
      <c r="E16" s="2"/>
      <c r="F16" s="7">
        <v>0.5</v>
      </c>
      <c r="G16" s="7">
        <v>1</v>
      </c>
      <c r="H16" s="7">
        <v>2.5</v>
      </c>
      <c r="I16" s="7">
        <v>0</v>
      </c>
      <c r="J16" s="7">
        <v>0.6</v>
      </c>
      <c r="K16" s="7">
        <f>SUM(F16:J16)</f>
        <v>4.5999999999999996</v>
      </c>
      <c r="L16" s="2"/>
      <c r="M16" s="7">
        <v>0</v>
      </c>
      <c r="N16" s="7">
        <v>0</v>
      </c>
      <c r="O16" s="2"/>
      <c r="P16" s="17">
        <f>D16-(M16+N16)</f>
        <v>10</v>
      </c>
      <c r="Q16" s="2"/>
      <c r="R16" s="7" t="s">
        <v>51</v>
      </c>
      <c r="S16" s="106">
        <v>1.9</v>
      </c>
      <c r="T16" s="7">
        <v>16</v>
      </c>
      <c r="U16" s="18">
        <v>126</v>
      </c>
      <c r="V16" s="2"/>
      <c r="W16" s="19">
        <v>89</v>
      </c>
      <c r="X16" s="74">
        <v>89</v>
      </c>
      <c r="Y16" s="22"/>
      <c r="Z16" s="19">
        <v>0</v>
      </c>
      <c r="AA16" s="19">
        <v>16</v>
      </c>
      <c r="AB16" s="5"/>
      <c r="AC16" s="18">
        <f>X16*S16</f>
        <v>169.1</v>
      </c>
      <c r="AD16" s="47">
        <v>17</v>
      </c>
      <c r="AE16" s="7">
        <v>2.5499999999999998</v>
      </c>
      <c r="AF16" s="7">
        <v>0</v>
      </c>
      <c r="AG16" s="47">
        <f>AD16+AF16</f>
        <v>17</v>
      </c>
      <c r="AH16" s="4"/>
      <c r="AI16" s="7">
        <v>0</v>
      </c>
      <c r="AJ16" s="7">
        <v>0</v>
      </c>
      <c r="AK16" s="7">
        <f>100- ((AI16+AJ16)/(X16*2))*100</f>
        <v>100</v>
      </c>
      <c r="AL16" s="49">
        <v>257.2</v>
      </c>
      <c r="AM16" s="49">
        <f>AC16+AD16+AE16+AF16</f>
        <v>188.65</v>
      </c>
      <c r="AN16" s="49">
        <f>AL16-AM16</f>
        <v>68.549999999999983</v>
      </c>
      <c r="AO16" s="5"/>
      <c r="AP16" s="7">
        <f>(X16/U16)*100</f>
        <v>70.634920634920633</v>
      </c>
      <c r="AQ16" s="18">
        <f>(AD16/(AC16+AD16))*100</f>
        <v>9.1348737238044073</v>
      </c>
      <c r="AR16" s="7">
        <f>(AG16/AC16)*100</f>
        <v>10.053222945002958</v>
      </c>
      <c r="AS16" s="2"/>
      <c r="AT16" s="7" t="s">
        <v>52</v>
      </c>
      <c r="AU16" s="7" t="s">
        <v>52</v>
      </c>
      <c r="AV16" s="7" t="s">
        <v>57</v>
      </c>
    </row>
    <row r="17" spans="2:48" ht="16.5" thickBot="1">
      <c r="B17" s="14" t="s">
        <v>142</v>
      </c>
      <c r="C17" s="12"/>
      <c r="D17" s="12"/>
      <c r="E17" s="2"/>
      <c r="F17" s="8"/>
      <c r="G17" s="8"/>
      <c r="H17" s="8"/>
      <c r="I17" s="8"/>
      <c r="J17" s="8"/>
      <c r="K17" s="8"/>
      <c r="L17" s="2"/>
      <c r="M17" s="8"/>
      <c r="N17" s="8"/>
      <c r="O17" s="2"/>
      <c r="P17" s="133">
        <f>D16-K16-M16-N16</f>
        <v>5.4</v>
      </c>
      <c r="Q17" s="2"/>
      <c r="R17" s="8"/>
      <c r="S17" s="48"/>
      <c r="T17" s="8"/>
      <c r="U17" s="134">
        <f>P17*T16</f>
        <v>86.4</v>
      </c>
      <c r="V17" s="2"/>
      <c r="W17" s="20"/>
      <c r="X17" s="75"/>
      <c r="Y17" s="21"/>
      <c r="Z17" s="20"/>
      <c r="AA17" s="23"/>
      <c r="AB17" s="5"/>
      <c r="AC17" s="8"/>
      <c r="AD17" s="48"/>
      <c r="AE17" s="8"/>
      <c r="AF17" s="8"/>
      <c r="AG17" s="8"/>
      <c r="AH17" s="4"/>
      <c r="AI17" s="8"/>
      <c r="AJ17" s="8"/>
      <c r="AK17" s="8"/>
      <c r="AL17" s="8"/>
      <c r="AM17" s="8"/>
      <c r="AN17" s="8"/>
      <c r="AO17" s="5"/>
      <c r="AP17" s="134">
        <f>(X16/U17)*100</f>
        <v>103.00925925925925</v>
      </c>
      <c r="AQ17" s="8"/>
      <c r="AR17" s="8"/>
      <c r="AS17" s="2"/>
      <c r="AT17" s="8"/>
      <c r="AU17" s="8"/>
      <c r="AV17" s="10"/>
    </row>
    <row r="18" spans="2:48" ht="15.75" thickBot="1"/>
    <row r="19" spans="2:48" ht="16.5" thickBot="1">
      <c r="B19" s="13">
        <v>41522</v>
      </c>
      <c r="C19" s="11" t="s">
        <v>0</v>
      </c>
      <c r="D19" s="15">
        <v>4</v>
      </c>
      <c r="E19" s="2"/>
      <c r="F19" s="7">
        <v>0</v>
      </c>
      <c r="G19" s="7">
        <v>0.7</v>
      </c>
      <c r="H19" s="7">
        <v>0</v>
      </c>
      <c r="I19" s="7">
        <v>0</v>
      </c>
      <c r="J19" s="7">
        <v>0</v>
      </c>
      <c r="K19" s="7">
        <f>SUM(F19:J19)</f>
        <v>0.7</v>
      </c>
      <c r="L19" s="2"/>
      <c r="M19" s="7">
        <v>0</v>
      </c>
      <c r="N19" s="7">
        <v>0</v>
      </c>
      <c r="O19" s="2"/>
      <c r="P19" s="17">
        <f>D19-(M19+N19)</f>
        <v>4</v>
      </c>
      <c r="Q19" s="2"/>
      <c r="R19" s="7" t="s">
        <v>51</v>
      </c>
      <c r="S19" s="106">
        <v>1.9</v>
      </c>
      <c r="T19" s="7">
        <v>16</v>
      </c>
      <c r="U19" s="18">
        <v>126</v>
      </c>
      <c r="V19" s="2"/>
      <c r="W19" s="19">
        <v>53</v>
      </c>
      <c r="X19" s="74">
        <v>53</v>
      </c>
      <c r="Y19" s="22"/>
      <c r="Z19" s="19">
        <v>0</v>
      </c>
      <c r="AA19" s="19">
        <v>3</v>
      </c>
      <c r="AB19" s="5"/>
      <c r="AC19" s="18">
        <f>X19*S19</f>
        <v>100.69999999999999</v>
      </c>
      <c r="AD19" s="47">
        <v>3.7240000000000002</v>
      </c>
      <c r="AE19" s="7">
        <v>2.27</v>
      </c>
      <c r="AF19" s="7">
        <v>0</v>
      </c>
      <c r="AG19" s="47">
        <f>AD19+AF19</f>
        <v>3.7240000000000002</v>
      </c>
      <c r="AH19" s="4"/>
      <c r="AI19" s="7">
        <v>0</v>
      </c>
      <c r="AJ19" s="7">
        <v>0</v>
      </c>
      <c r="AK19" s="7">
        <f>100- ((AI19+AJ19)/(X19*2))*100</f>
        <v>100</v>
      </c>
      <c r="AL19" s="49">
        <v>257.2</v>
      </c>
      <c r="AM19" s="49">
        <f>AC19+AD19+AE19+AF19</f>
        <v>106.69399999999999</v>
      </c>
      <c r="AN19" s="49">
        <f>AL19-AM19</f>
        <v>150.506</v>
      </c>
      <c r="AO19" s="5"/>
      <c r="AP19" s="7">
        <f>(X19/U19)*100</f>
        <v>42.063492063492063</v>
      </c>
      <c r="AQ19" s="18">
        <f>(AD19/(AC19+AD19))*100</f>
        <v>3.5662299854439596</v>
      </c>
      <c r="AR19" s="7">
        <f>(AG19/AC19)*100</f>
        <v>3.6981132075471703</v>
      </c>
      <c r="AS19" s="2"/>
      <c r="AT19" s="7" t="s">
        <v>52</v>
      </c>
      <c r="AU19" s="7" t="s">
        <v>52</v>
      </c>
      <c r="AV19" s="7" t="s">
        <v>57</v>
      </c>
    </row>
    <row r="20" spans="2:48" ht="16.5" thickBot="1">
      <c r="B20" s="14" t="s">
        <v>115</v>
      </c>
      <c r="C20" s="12"/>
      <c r="D20" s="12"/>
      <c r="E20" s="2"/>
      <c r="F20" s="8"/>
      <c r="G20" s="8"/>
      <c r="H20" s="8"/>
      <c r="I20" s="8"/>
      <c r="J20" s="8"/>
      <c r="K20" s="8"/>
      <c r="L20" s="2"/>
      <c r="M20" s="8"/>
      <c r="N20" s="8"/>
      <c r="O20" s="2"/>
      <c r="P20" s="133">
        <f>D19-K19-M19-N19</f>
        <v>3.3</v>
      </c>
      <c r="Q20" s="2"/>
      <c r="R20" s="8"/>
      <c r="S20" s="48"/>
      <c r="T20" s="8"/>
      <c r="U20" s="134">
        <f>P20*T19</f>
        <v>52.8</v>
      </c>
      <c r="V20" s="2"/>
      <c r="W20" s="20"/>
      <c r="X20" s="75"/>
      <c r="Y20" s="21"/>
      <c r="Z20" s="20"/>
      <c r="AA20" s="23"/>
      <c r="AB20" s="5"/>
      <c r="AC20" s="8"/>
      <c r="AD20" s="48"/>
      <c r="AE20" s="8"/>
      <c r="AF20" s="8"/>
      <c r="AG20" s="8"/>
      <c r="AH20" s="4"/>
      <c r="AI20" s="8"/>
      <c r="AJ20" s="8"/>
      <c r="AK20" s="8"/>
      <c r="AL20" s="8"/>
      <c r="AM20" s="8"/>
      <c r="AN20" s="8"/>
      <c r="AO20" s="5"/>
      <c r="AP20" s="134">
        <f>(X19/U20)*100</f>
        <v>100.37878787878789</v>
      </c>
      <c r="AQ20" s="8"/>
      <c r="AR20" s="8"/>
      <c r="AS20" s="2"/>
      <c r="AT20" s="8"/>
      <c r="AU20" s="8"/>
      <c r="AV20" s="10"/>
    </row>
    <row r="21" spans="2:48" ht="15.75" thickBot="1"/>
    <row r="22" spans="2:48" ht="16.5" thickBot="1">
      <c r="B22" s="13">
        <v>41527</v>
      </c>
      <c r="C22" s="11" t="s">
        <v>0</v>
      </c>
      <c r="D22" s="15">
        <v>4</v>
      </c>
      <c r="E22" s="2"/>
      <c r="F22" s="7">
        <v>0</v>
      </c>
      <c r="G22" s="7">
        <v>1</v>
      </c>
      <c r="H22" s="7">
        <v>0</v>
      </c>
      <c r="I22" s="7">
        <v>0</v>
      </c>
      <c r="J22" s="7">
        <v>0</v>
      </c>
      <c r="K22" s="7">
        <f>SUM(F22:J22)</f>
        <v>1</v>
      </c>
      <c r="L22" s="2"/>
      <c r="M22" s="7">
        <v>0</v>
      </c>
      <c r="N22" s="7">
        <v>0</v>
      </c>
      <c r="O22" s="2"/>
      <c r="P22" s="17">
        <f>D22-(M22+N22)</f>
        <v>4</v>
      </c>
      <c r="Q22" s="2"/>
      <c r="R22" s="7" t="s">
        <v>51</v>
      </c>
      <c r="S22" s="106">
        <v>1.9</v>
      </c>
      <c r="T22" s="7">
        <v>16</v>
      </c>
      <c r="U22" s="18">
        <v>126</v>
      </c>
      <c r="V22" s="2"/>
      <c r="W22" s="19">
        <v>44</v>
      </c>
      <c r="X22" s="74">
        <v>44</v>
      </c>
      <c r="Y22" s="22"/>
      <c r="Z22" s="19">
        <v>0</v>
      </c>
      <c r="AA22" s="19">
        <v>2</v>
      </c>
      <c r="AB22" s="5"/>
      <c r="AC22" s="18">
        <f>X22*S22</f>
        <v>83.6</v>
      </c>
      <c r="AD22" s="47">
        <v>3.4</v>
      </c>
      <c r="AE22" s="7">
        <v>2.2000000000000002</v>
      </c>
      <c r="AF22" s="7">
        <v>2.6</v>
      </c>
      <c r="AG22" s="47">
        <f>AD22+AF22</f>
        <v>6</v>
      </c>
      <c r="AH22" s="4"/>
      <c r="AI22" s="7">
        <v>0</v>
      </c>
      <c r="AJ22" s="7">
        <v>0</v>
      </c>
      <c r="AK22" s="7">
        <f>100- ((AI22+AJ22)/(X22*2))*100</f>
        <v>100</v>
      </c>
      <c r="AL22" s="49">
        <v>257.2</v>
      </c>
      <c r="AM22" s="49">
        <f>AC22+AD22+AE22+AF22</f>
        <v>91.8</v>
      </c>
      <c r="AN22" s="49">
        <f>AL22-AM22</f>
        <v>165.39999999999998</v>
      </c>
      <c r="AO22" s="5"/>
      <c r="AP22" s="7">
        <f>(X22/U22)*100</f>
        <v>34.920634920634917</v>
      </c>
      <c r="AQ22" s="18">
        <f>(AD22/(AC22+AD22))*100</f>
        <v>3.9080459770114944</v>
      </c>
      <c r="AR22" s="7">
        <f>(AG22/AC22)*100</f>
        <v>7.1770334928229662</v>
      </c>
      <c r="AS22" s="2"/>
      <c r="AT22" s="7" t="s">
        <v>52</v>
      </c>
      <c r="AU22" s="7" t="s">
        <v>52</v>
      </c>
      <c r="AV22" s="7" t="s">
        <v>57</v>
      </c>
    </row>
    <row r="23" spans="2:48" ht="16.5" thickBot="1">
      <c r="B23" s="14" t="s">
        <v>115</v>
      </c>
      <c r="C23" s="12"/>
      <c r="D23" s="12"/>
      <c r="E23" s="2"/>
      <c r="F23" s="8"/>
      <c r="G23" s="8"/>
      <c r="H23" s="8"/>
      <c r="I23" s="8"/>
      <c r="J23" s="8"/>
      <c r="K23" s="8"/>
      <c r="L23" s="2"/>
      <c r="M23" s="8"/>
      <c r="N23" s="8"/>
      <c r="O23" s="2"/>
      <c r="P23" s="133">
        <f>D22-K22-M22-N22</f>
        <v>3</v>
      </c>
      <c r="Q23" s="2"/>
      <c r="R23" s="8"/>
      <c r="S23" s="48"/>
      <c r="T23" s="8"/>
      <c r="U23" s="134">
        <f>P23*T22</f>
        <v>48</v>
      </c>
      <c r="V23" s="2"/>
      <c r="W23" s="20"/>
      <c r="X23" s="75"/>
      <c r="Y23" s="21"/>
      <c r="Z23" s="20"/>
      <c r="AA23" s="23"/>
      <c r="AB23" s="5"/>
      <c r="AC23" s="8"/>
      <c r="AD23" s="48"/>
      <c r="AE23" s="8"/>
      <c r="AF23" s="8"/>
      <c r="AG23" s="8"/>
      <c r="AH23" s="4"/>
      <c r="AI23" s="8"/>
      <c r="AJ23" s="8"/>
      <c r="AK23" s="8"/>
      <c r="AL23" s="8"/>
      <c r="AM23" s="8"/>
      <c r="AN23" s="8"/>
      <c r="AO23" s="5"/>
      <c r="AP23" s="134">
        <f>(X22/U23)*100</f>
        <v>91.666666666666657</v>
      </c>
      <c r="AQ23" s="8"/>
      <c r="AR23" s="8"/>
      <c r="AS23" s="2"/>
      <c r="AT23" s="8"/>
      <c r="AU23" s="8"/>
      <c r="AV23" s="10"/>
    </row>
    <row r="24" spans="2:48" ht="15.75" thickBot="1"/>
    <row r="25" spans="2:48" ht="16.5" thickBot="1">
      <c r="B25" s="13">
        <v>41540</v>
      </c>
      <c r="C25" s="11" t="s">
        <v>0</v>
      </c>
      <c r="D25" s="15">
        <v>8</v>
      </c>
      <c r="E25" s="2"/>
      <c r="F25" s="7">
        <v>0</v>
      </c>
      <c r="G25" s="7">
        <v>1.5</v>
      </c>
      <c r="H25" s="7">
        <v>0</v>
      </c>
      <c r="I25" s="7">
        <v>0</v>
      </c>
      <c r="J25" s="7">
        <v>0</v>
      </c>
      <c r="K25" s="7">
        <f>SUM(F25:J25)</f>
        <v>1.5</v>
      </c>
      <c r="L25" s="2"/>
      <c r="M25" s="7">
        <v>0</v>
      </c>
      <c r="N25" s="7">
        <v>0</v>
      </c>
      <c r="O25" s="2"/>
      <c r="P25" s="17">
        <f>D25-(M25+N25)</f>
        <v>8</v>
      </c>
      <c r="Q25" s="2"/>
      <c r="R25" s="7" t="s">
        <v>51</v>
      </c>
      <c r="S25" s="106">
        <v>1.9</v>
      </c>
      <c r="T25" s="7">
        <v>16</v>
      </c>
      <c r="U25" s="18">
        <v>126</v>
      </c>
      <c r="V25" s="2"/>
      <c r="W25" s="19">
        <v>80</v>
      </c>
      <c r="X25" s="74">
        <v>80</v>
      </c>
      <c r="Y25" s="22"/>
      <c r="Z25" s="19">
        <v>0</v>
      </c>
      <c r="AA25" s="19">
        <v>11</v>
      </c>
      <c r="AB25" s="5"/>
      <c r="AC25" s="18">
        <f>X25*S25</f>
        <v>152</v>
      </c>
      <c r="AD25" s="47">
        <v>17.989999999999998</v>
      </c>
      <c r="AE25" s="7">
        <v>2.36</v>
      </c>
      <c r="AF25" s="7">
        <v>0</v>
      </c>
      <c r="AG25" s="47">
        <f>AD25+AF25</f>
        <v>17.989999999999998</v>
      </c>
      <c r="AH25" s="4"/>
      <c r="AI25" s="7">
        <v>0</v>
      </c>
      <c r="AJ25" s="7">
        <v>0</v>
      </c>
      <c r="AK25" s="7">
        <f>100- ((AI25+AJ25)/(X25*2))*100</f>
        <v>100</v>
      </c>
      <c r="AL25" s="49">
        <v>257.2</v>
      </c>
      <c r="AM25" s="49">
        <f>AC25+AD25+AE25+AF25</f>
        <v>172.35000000000002</v>
      </c>
      <c r="AN25" s="49">
        <f>AL25-AM25</f>
        <v>84.849999999999966</v>
      </c>
      <c r="AO25" s="5"/>
      <c r="AP25" s="7">
        <f>(X25/U25)*100</f>
        <v>63.492063492063487</v>
      </c>
      <c r="AQ25" s="18">
        <f>(AD25/(AC25+AD25))*100</f>
        <v>10.582975469145243</v>
      </c>
      <c r="AR25" s="7">
        <f>(AG25/AC25)*100</f>
        <v>11.835526315789473</v>
      </c>
      <c r="AS25" s="2"/>
      <c r="AT25" s="7" t="s">
        <v>52</v>
      </c>
      <c r="AU25" s="7" t="s">
        <v>52</v>
      </c>
      <c r="AV25" s="7" t="s">
        <v>57</v>
      </c>
    </row>
    <row r="26" spans="2:48" ht="16.5" thickBot="1">
      <c r="B26" s="14" t="s">
        <v>151</v>
      </c>
      <c r="C26" s="12"/>
      <c r="D26" s="12"/>
      <c r="E26" s="2"/>
      <c r="F26" s="8"/>
      <c r="G26" s="8"/>
      <c r="H26" s="8"/>
      <c r="I26" s="8"/>
      <c r="J26" s="8"/>
      <c r="K26" s="8"/>
      <c r="L26" s="2"/>
      <c r="M26" s="8"/>
      <c r="N26" s="8"/>
      <c r="O26" s="2"/>
      <c r="P26" s="133">
        <f>D25-K25-M25-N25</f>
        <v>6.5</v>
      </c>
      <c r="Q26" s="2"/>
      <c r="R26" s="8"/>
      <c r="S26" s="48"/>
      <c r="T26" s="8"/>
      <c r="U26" s="134">
        <f>P26*T25</f>
        <v>104</v>
      </c>
      <c r="V26" s="2"/>
      <c r="W26" s="20"/>
      <c r="X26" s="75"/>
      <c r="Y26" s="21"/>
      <c r="Z26" s="20"/>
      <c r="AA26" s="23"/>
      <c r="AB26" s="5"/>
      <c r="AC26" s="8"/>
      <c r="AD26" s="48"/>
      <c r="AE26" s="8"/>
      <c r="AF26" s="8"/>
      <c r="AG26" s="8"/>
      <c r="AH26" s="4"/>
      <c r="AI26" s="8"/>
      <c r="AJ26" s="8"/>
      <c r="AK26" s="8"/>
      <c r="AL26" s="8"/>
      <c r="AM26" s="8"/>
      <c r="AN26" s="8"/>
      <c r="AO26" s="5"/>
      <c r="AP26" s="134">
        <f>(X25/U26)*100</f>
        <v>76.923076923076934</v>
      </c>
      <c r="AQ26" s="8"/>
      <c r="AR26" s="8"/>
      <c r="AS26" s="2"/>
      <c r="AT26" s="8"/>
      <c r="AU26" s="8"/>
      <c r="AV26" s="10"/>
    </row>
    <row r="27" spans="2:48" ht="15.75" thickBot="1"/>
    <row r="28" spans="2:48" ht="16.5" thickBot="1">
      <c r="B28" s="13">
        <v>41541</v>
      </c>
      <c r="C28" s="11" t="s">
        <v>0</v>
      </c>
      <c r="D28" s="15">
        <v>8</v>
      </c>
      <c r="E28" s="2"/>
      <c r="F28" s="7">
        <v>0</v>
      </c>
      <c r="G28" s="7">
        <v>0.33</v>
      </c>
      <c r="H28" s="7">
        <v>1</v>
      </c>
      <c r="I28" s="7">
        <v>0</v>
      </c>
      <c r="J28" s="7">
        <v>0</v>
      </c>
      <c r="K28" s="7">
        <f>SUM(F28:J28)</f>
        <v>1.33</v>
      </c>
      <c r="L28" s="2"/>
      <c r="M28" s="7">
        <v>0</v>
      </c>
      <c r="N28" s="7">
        <v>0</v>
      </c>
      <c r="O28" s="2"/>
      <c r="P28" s="17">
        <f>D28-(M28+N28)</f>
        <v>8</v>
      </c>
      <c r="Q28" s="2"/>
      <c r="R28" s="7" t="s">
        <v>51</v>
      </c>
      <c r="S28" s="106">
        <v>1.9</v>
      </c>
      <c r="T28" s="7">
        <v>16</v>
      </c>
      <c r="U28" s="18">
        <v>126</v>
      </c>
      <c r="V28" s="2"/>
      <c r="W28" s="19">
        <v>124</v>
      </c>
      <c r="X28" s="74">
        <v>124</v>
      </c>
      <c r="Y28" s="22"/>
      <c r="Z28" s="19">
        <v>0</v>
      </c>
      <c r="AA28" s="19">
        <v>7</v>
      </c>
      <c r="AB28" s="5"/>
      <c r="AC28" s="18">
        <f>X28*S28</f>
        <v>235.6</v>
      </c>
      <c r="AD28" s="47">
        <v>12.01</v>
      </c>
      <c r="AE28" s="7">
        <v>7.8120000000000003</v>
      </c>
      <c r="AF28" s="7">
        <v>2.2000000000000002</v>
      </c>
      <c r="AG28" s="47">
        <f>AD28+AF28</f>
        <v>14.21</v>
      </c>
      <c r="AH28" s="4"/>
      <c r="AI28" s="7">
        <v>0</v>
      </c>
      <c r="AJ28" s="7">
        <v>0</v>
      </c>
      <c r="AK28" s="7">
        <f>100- ((AI28+AJ28)/(X28*2))*100</f>
        <v>100</v>
      </c>
      <c r="AL28" s="49">
        <v>257.2</v>
      </c>
      <c r="AM28" s="49">
        <f>AC28+AD28+AE28+AF28</f>
        <v>257.62200000000001</v>
      </c>
      <c r="AN28" s="49">
        <f>AL28-AM28</f>
        <v>-0.42200000000002547</v>
      </c>
      <c r="AO28" s="5"/>
      <c r="AP28" s="7">
        <f>(X28/U28)*100</f>
        <v>98.412698412698404</v>
      </c>
      <c r="AQ28" s="18">
        <f>(AD28/(AC28+AD28))*100</f>
        <v>4.8503695327329268</v>
      </c>
      <c r="AR28" s="7">
        <f>(AG28/AC28)*100</f>
        <v>6.0314091680814945</v>
      </c>
      <c r="AS28" s="2"/>
      <c r="AT28" s="7" t="s">
        <v>52</v>
      </c>
      <c r="AU28" s="7" t="s">
        <v>52</v>
      </c>
      <c r="AV28" s="7" t="s">
        <v>57</v>
      </c>
    </row>
    <row r="29" spans="2:48" ht="16.5" thickBot="1">
      <c r="B29" s="14" t="s">
        <v>151</v>
      </c>
      <c r="C29" s="12"/>
      <c r="D29" s="12"/>
      <c r="E29" s="2"/>
      <c r="F29" s="8"/>
      <c r="G29" s="8"/>
      <c r="H29" s="8"/>
      <c r="I29" s="8"/>
      <c r="J29" s="8"/>
      <c r="K29" s="8"/>
      <c r="L29" s="2"/>
      <c r="M29" s="8"/>
      <c r="N29" s="8"/>
      <c r="O29" s="2"/>
      <c r="P29" s="133">
        <f>D28-K28-M28-N28</f>
        <v>6.67</v>
      </c>
      <c r="Q29" s="2"/>
      <c r="R29" s="8"/>
      <c r="S29" s="48"/>
      <c r="T29" s="8"/>
      <c r="U29" s="134">
        <f>P29*T28</f>
        <v>106.72</v>
      </c>
      <c r="V29" s="2"/>
      <c r="W29" s="20"/>
      <c r="X29" s="75"/>
      <c r="Y29" s="21"/>
      <c r="Z29" s="20"/>
      <c r="AA29" s="23"/>
      <c r="AB29" s="5"/>
      <c r="AC29" s="8"/>
      <c r="AD29" s="48"/>
      <c r="AE29" s="8"/>
      <c r="AF29" s="8"/>
      <c r="AG29" s="8"/>
      <c r="AH29" s="4"/>
      <c r="AI29" s="8"/>
      <c r="AJ29" s="8"/>
      <c r="AK29" s="8"/>
      <c r="AL29" s="8"/>
      <c r="AM29" s="8"/>
      <c r="AN29" s="8"/>
      <c r="AO29" s="5"/>
      <c r="AP29" s="134">
        <f>(X28/U29)*100</f>
        <v>116.19190404797601</v>
      </c>
      <c r="AQ29" s="8"/>
      <c r="AR29" s="8"/>
      <c r="AS29" s="2"/>
      <c r="AT29" s="8"/>
      <c r="AU29" s="8"/>
      <c r="AV29" s="10"/>
    </row>
    <row r="30" spans="2:48" ht="15.75" thickBot="1"/>
    <row r="31" spans="2:48" ht="16.5" thickBot="1">
      <c r="B31" s="13">
        <v>41450</v>
      </c>
      <c r="C31" s="11" t="s">
        <v>0</v>
      </c>
      <c r="D31" s="15">
        <v>8</v>
      </c>
      <c r="E31" s="2"/>
      <c r="F31" s="7">
        <v>0.33</v>
      </c>
      <c r="G31" s="7">
        <v>0</v>
      </c>
      <c r="H31" s="7">
        <v>0</v>
      </c>
      <c r="I31" s="7">
        <v>0</v>
      </c>
      <c r="J31" s="7">
        <v>0</v>
      </c>
      <c r="K31" s="7">
        <f>SUM(F31:J31)</f>
        <v>0.33</v>
      </c>
      <c r="L31" s="2"/>
      <c r="M31" s="7">
        <v>0</v>
      </c>
      <c r="N31" s="7">
        <v>0</v>
      </c>
      <c r="O31" s="2"/>
      <c r="P31" s="17">
        <f>D31-(M31+N31)</f>
        <v>8</v>
      </c>
      <c r="Q31" s="2"/>
      <c r="R31" s="7" t="s">
        <v>51</v>
      </c>
      <c r="S31" s="106">
        <v>1.9</v>
      </c>
      <c r="T31" s="7">
        <v>16</v>
      </c>
      <c r="U31" s="18">
        <v>126</v>
      </c>
      <c r="V31" s="2"/>
      <c r="W31" s="19">
        <v>150</v>
      </c>
      <c r="X31" s="74">
        <v>150</v>
      </c>
      <c r="Y31" s="22"/>
      <c r="Z31" s="19">
        <v>0</v>
      </c>
      <c r="AA31" s="19">
        <v>3</v>
      </c>
      <c r="AB31" s="5"/>
      <c r="AC31" s="18">
        <f>X31*S31</f>
        <v>285</v>
      </c>
      <c r="AD31" s="47">
        <v>4.28</v>
      </c>
      <c r="AE31" s="7">
        <v>9.4499999999999993</v>
      </c>
      <c r="AF31" s="7">
        <v>3.25</v>
      </c>
      <c r="AG31" s="47">
        <f>AD31+AF31</f>
        <v>7.53</v>
      </c>
      <c r="AH31" s="4"/>
      <c r="AI31" s="7">
        <v>0</v>
      </c>
      <c r="AJ31" s="7">
        <v>0</v>
      </c>
      <c r="AK31" s="7">
        <f>100- ((AI31+AJ31)/(X31*2))*100</f>
        <v>100</v>
      </c>
      <c r="AL31" s="49">
        <v>257.2</v>
      </c>
      <c r="AM31" s="49">
        <f>AC31+AD31+AE31+AF31</f>
        <v>301.97999999999996</v>
      </c>
      <c r="AN31" s="49">
        <f>AL31-AM31</f>
        <v>-44.779999999999973</v>
      </c>
      <c r="AO31" s="5"/>
      <c r="AP31" s="7">
        <f>(X31/U31)*100</f>
        <v>119.04761904761905</v>
      </c>
      <c r="AQ31" s="18">
        <f>(AD31/(AC31+AD31))*100</f>
        <v>1.4795353982300887</v>
      </c>
      <c r="AR31" s="7">
        <f>(AG31/AC31)*100</f>
        <v>2.642105263157895</v>
      </c>
      <c r="AS31" s="2"/>
      <c r="AT31" s="7" t="s">
        <v>52</v>
      </c>
      <c r="AU31" s="7" t="s">
        <v>52</v>
      </c>
      <c r="AV31" s="7" t="s">
        <v>57</v>
      </c>
    </row>
    <row r="32" spans="2:48" ht="16.5" thickBot="1">
      <c r="B32" s="14" t="s">
        <v>151</v>
      </c>
      <c r="C32" s="12"/>
      <c r="D32" s="12"/>
      <c r="E32" s="2"/>
      <c r="F32" s="8"/>
      <c r="G32" s="8"/>
      <c r="H32" s="8"/>
      <c r="I32" s="8"/>
      <c r="J32" s="8"/>
      <c r="K32" s="8"/>
      <c r="L32" s="2"/>
      <c r="M32" s="8"/>
      <c r="N32" s="8"/>
      <c r="O32" s="2"/>
      <c r="P32" s="133">
        <f>D31-K31-M31-N31</f>
        <v>7.67</v>
      </c>
      <c r="Q32" s="2"/>
      <c r="R32" s="8"/>
      <c r="S32" s="48"/>
      <c r="T32" s="8"/>
      <c r="U32" s="134">
        <f>P32*T31</f>
        <v>122.72</v>
      </c>
      <c r="V32" s="2"/>
      <c r="W32" s="20"/>
      <c r="X32" s="75"/>
      <c r="Y32" s="21"/>
      <c r="Z32" s="20"/>
      <c r="AA32" s="23"/>
      <c r="AB32" s="5"/>
      <c r="AC32" s="8"/>
      <c r="AD32" s="48"/>
      <c r="AE32" s="8"/>
      <c r="AF32" s="8"/>
      <c r="AG32" s="8"/>
      <c r="AH32" s="4"/>
      <c r="AI32" s="8"/>
      <c r="AJ32" s="8"/>
      <c r="AK32" s="8"/>
      <c r="AL32" s="8"/>
      <c r="AM32" s="8"/>
      <c r="AN32" s="8"/>
      <c r="AO32" s="5"/>
      <c r="AP32" s="134">
        <f>(X31/U32)*100</f>
        <v>122.22946544980444</v>
      </c>
      <c r="AQ32" s="8"/>
      <c r="AR32" s="8"/>
      <c r="AS32" s="2"/>
      <c r="AT32" s="8"/>
      <c r="AU32" s="8"/>
      <c r="AV32" s="10"/>
    </row>
    <row r="33" spans="2:48" ht="15.75" thickBot="1"/>
    <row r="34" spans="2:48" ht="16.5" thickBot="1">
      <c r="B34" s="13">
        <v>41543</v>
      </c>
      <c r="C34" s="11" t="s">
        <v>0</v>
      </c>
      <c r="D34" s="15">
        <v>8</v>
      </c>
      <c r="E34" s="2"/>
      <c r="F34" s="7">
        <v>0</v>
      </c>
      <c r="G34" s="7">
        <v>0</v>
      </c>
      <c r="H34" s="7">
        <v>0</v>
      </c>
      <c r="I34" s="7">
        <v>0</v>
      </c>
      <c r="J34" s="7">
        <v>2</v>
      </c>
      <c r="K34" s="7">
        <f>SUM(F34:J34)</f>
        <v>2</v>
      </c>
      <c r="L34" s="2"/>
      <c r="M34" s="7">
        <v>0</v>
      </c>
      <c r="N34" s="7">
        <v>0</v>
      </c>
      <c r="O34" s="2"/>
      <c r="P34" s="17">
        <f>D34-(M34+N34)</f>
        <v>8</v>
      </c>
      <c r="Q34" s="2"/>
      <c r="R34" s="7" t="s">
        <v>51</v>
      </c>
      <c r="S34" s="106">
        <v>1.9</v>
      </c>
      <c r="T34" s="7">
        <v>16</v>
      </c>
      <c r="U34" s="18">
        <v>126</v>
      </c>
      <c r="V34" s="2"/>
      <c r="W34" s="19">
        <v>95</v>
      </c>
      <c r="X34" s="74">
        <v>95</v>
      </c>
      <c r="Y34" s="22"/>
      <c r="Z34" s="19">
        <v>0</v>
      </c>
      <c r="AA34" s="19">
        <v>5</v>
      </c>
      <c r="AB34" s="5"/>
      <c r="AC34" s="18">
        <f>X34*S34</f>
        <v>180.5</v>
      </c>
      <c r="AD34" s="47">
        <v>8.0500000000000007</v>
      </c>
      <c r="AE34" s="7">
        <v>6.27</v>
      </c>
      <c r="AF34" s="7">
        <v>1.69</v>
      </c>
      <c r="AG34" s="47">
        <f>AD34+AF34</f>
        <v>9.74</v>
      </c>
      <c r="AH34" s="4"/>
      <c r="AI34" s="7">
        <v>0</v>
      </c>
      <c r="AJ34" s="7">
        <v>0</v>
      </c>
      <c r="AK34" s="7">
        <f>100- ((AI34+AJ34)/(X34*2))*100</f>
        <v>100</v>
      </c>
      <c r="AL34" s="49">
        <v>257.2</v>
      </c>
      <c r="AM34" s="49">
        <f>AC34+AD34+AE34+AF34</f>
        <v>196.51000000000002</v>
      </c>
      <c r="AN34" s="49">
        <f>AL34-AM34</f>
        <v>60.689999999999969</v>
      </c>
      <c r="AO34" s="5"/>
      <c r="AP34" s="7">
        <f>(X34/U34)*100</f>
        <v>75.396825396825392</v>
      </c>
      <c r="AQ34" s="18">
        <f>(AD34/(AC34+AD34))*100</f>
        <v>4.2694245558207378</v>
      </c>
      <c r="AR34" s="7">
        <f>(AG34/AC34)*100</f>
        <v>5.3961218836565097</v>
      </c>
      <c r="AS34" s="2"/>
      <c r="AT34" s="7" t="s">
        <v>52</v>
      </c>
      <c r="AU34" s="7" t="s">
        <v>52</v>
      </c>
      <c r="AV34" s="7" t="s">
        <v>57</v>
      </c>
    </row>
    <row r="35" spans="2:48" ht="16.5" thickBot="1">
      <c r="B35" s="14" t="s">
        <v>151</v>
      </c>
      <c r="C35" s="12"/>
      <c r="D35" s="12"/>
      <c r="E35" s="2"/>
      <c r="F35" s="8"/>
      <c r="G35" s="8"/>
      <c r="H35" s="8"/>
      <c r="I35" s="8"/>
      <c r="J35" s="8"/>
      <c r="K35" s="8"/>
      <c r="L35" s="2"/>
      <c r="M35" s="8"/>
      <c r="N35" s="8"/>
      <c r="O35" s="2"/>
      <c r="P35" s="133">
        <f>D34-K34-M34-N34</f>
        <v>6</v>
      </c>
      <c r="Q35" s="2"/>
      <c r="R35" s="8"/>
      <c r="S35" s="48"/>
      <c r="T35" s="8"/>
      <c r="U35" s="134">
        <f>P35*T34</f>
        <v>96</v>
      </c>
      <c r="V35" s="2"/>
      <c r="W35" s="20"/>
      <c r="X35" s="75"/>
      <c r="Y35" s="21"/>
      <c r="Z35" s="20"/>
      <c r="AA35" s="23"/>
      <c r="AB35" s="5"/>
      <c r="AC35" s="8"/>
      <c r="AD35" s="48"/>
      <c r="AE35" s="8"/>
      <c r="AF35" s="8"/>
      <c r="AG35" s="8"/>
      <c r="AH35" s="4"/>
      <c r="AI35" s="8"/>
      <c r="AJ35" s="8"/>
      <c r="AK35" s="8"/>
      <c r="AL35" s="8"/>
      <c r="AM35" s="8"/>
      <c r="AN35" s="8"/>
      <c r="AO35" s="5"/>
      <c r="AP35" s="134">
        <f>(X34/U35)*100</f>
        <v>98.958333333333343</v>
      </c>
      <c r="AQ35" s="8"/>
      <c r="AR35" s="8"/>
      <c r="AS35" s="2"/>
      <c r="AT35" s="8"/>
      <c r="AU35" s="8"/>
      <c r="AV35" s="10"/>
    </row>
    <row r="36" spans="2:48" ht="15.75" thickBot="1"/>
    <row r="37" spans="2:48" ht="16.5" thickBot="1">
      <c r="B37" s="13">
        <v>41544</v>
      </c>
      <c r="C37" s="11" t="s">
        <v>0</v>
      </c>
      <c r="D37" s="15">
        <v>8</v>
      </c>
      <c r="E37" s="2"/>
      <c r="F37" s="7">
        <v>0</v>
      </c>
      <c r="G37" s="7">
        <v>0.5</v>
      </c>
      <c r="H37" s="7">
        <v>0.5</v>
      </c>
      <c r="I37" s="7">
        <v>0</v>
      </c>
      <c r="J37" s="7">
        <v>0</v>
      </c>
      <c r="K37" s="7">
        <f>SUM(F37:J37)</f>
        <v>1</v>
      </c>
      <c r="L37" s="2"/>
      <c r="M37" s="7">
        <v>0</v>
      </c>
      <c r="N37" s="7">
        <v>0</v>
      </c>
      <c r="O37" s="2"/>
      <c r="P37" s="17">
        <f>D37-(M37+N37)</f>
        <v>8</v>
      </c>
      <c r="Q37" s="2"/>
      <c r="R37" s="7" t="s">
        <v>51</v>
      </c>
      <c r="S37" s="106">
        <v>1.9</v>
      </c>
      <c r="T37" s="7">
        <v>16</v>
      </c>
      <c r="U37" s="18">
        <v>126</v>
      </c>
      <c r="V37" s="2"/>
      <c r="W37" s="19">
        <v>128</v>
      </c>
      <c r="X37" s="74">
        <v>128</v>
      </c>
      <c r="Y37" s="22"/>
      <c r="Z37" s="19">
        <v>7</v>
      </c>
      <c r="AA37" s="19">
        <v>7</v>
      </c>
      <c r="AB37" s="5"/>
      <c r="AC37" s="18">
        <f>X37*S37</f>
        <v>243.2</v>
      </c>
      <c r="AD37" s="47">
        <v>12.51</v>
      </c>
      <c r="AE37" s="7">
        <v>8.44</v>
      </c>
      <c r="AF37" s="7">
        <v>5.26</v>
      </c>
      <c r="AG37" s="47">
        <f>AD37+AF37</f>
        <v>17.77</v>
      </c>
      <c r="AH37" s="4"/>
      <c r="AI37" s="7">
        <v>0</v>
      </c>
      <c r="AJ37" s="7">
        <v>0</v>
      </c>
      <c r="AK37" s="7">
        <f>100- ((AI37+AJ37)/(X37*2))*100</f>
        <v>100</v>
      </c>
      <c r="AL37" s="49">
        <v>257.2</v>
      </c>
      <c r="AM37" s="49">
        <f>AC37+AD37+AE37+AF37</f>
        <v>269.40999999999997</v>
      </c>
      <c r="AN37" s="49">
        <f>AL37-AM37</f>
        <v>-12.20999999999998</v>
      </c>
      <c r="AO37" s="5"/>
      <c r="AP37" s="7">
        <f>(X37/U37)*100</f>
        <v>101.58730158730158</v>
      </c>
      <c r="AQ37" s="18">
        <f>(AD37/(AC37+AD37))*100</f>
        <v>4.8922607641468856</v>
      </c>
      <c r="AR37" s="7">
        <f>(AG37/AC37)*100</f>
        <v>7.3067434210526319</v>
      </c>
      <c r="AS37" s="2"/>
      <c r="AT37" s="7" t="s">
        <v>52</v>
      </c>
      <c r="AU37" s="7" t="s">
        <v>52</v>
      </c>
      <c r="AV37" s="7" t="s">
        <v>57</v>
      </c>
    </row>
    <row r="38" spans="2:48" ht="16.5" thickBot="1">
      <c r="B38" s="14" t="s">
        <v>151</v>
      </c>
      <c r="C38" s="12"/>
      <c r="D38" s="12"/>
      <c r="E38" s="2"/>
      <c r="F38" s="8"/>
      <c r="G38" s="8"/>
      <c r="H38" s="8"/>
      <c r="I38" s="8"/>
      <c r="J38" s="8"/>
      <c r="K38" s="8"/>
      <c r="L38" s="2"/>
      <c r="M38" s="8"/>
      <c r="N38" s="8"/>
      <c r="O38" s="2"/>
      <c r="P38" s="133">
        <f>D37-K37-M37-N37</f>
        <v>7</v>
      </c>
      <c r="Q38" s="2"/>
      <c r="R38" s="8"/>
      <c r="S38" s="48"/>
      <c r="T38" s="8"/>
      <c r="U38" s="134">
        <f>P38*T37</f>
        <v>112</v>
      </c>
      <c r="V38" s="2"/>
      <c r="W38" s="20"/>
      <c r="X38" s="75"/>
      <c r="Y38" s="21"/>
      <c r="Z38" s="20"/>
      <c r="AA38" s="23"/>
      <c r="AB38" s="5"/>
      <c r="AC38" s="8"/>
      <c r="AD38" s="48"/>
      <c r="AE38" s="8"/>
      <c r="AF38" s="8"/>
      <c r="AG38" s="8"/>
      <c r="AH38" s="4"/>
      <c r="AI38" s="8"/>
      <c r="AJ38" s="8"/>
      <c r="AK38" s="8"/>
      <c r="AL38" s="8"/>
      <c r="AM38" s="8"/>
      <c r="AN38" s="8"/>
      <c r="AO38" s="5"/>
      <c r="AP38" s="134">
        <f>(X37/U38)*100</f>
        <v>114.28571428571428</v>
      </c>
      <c r="AQ38" s="8"/>
      <c r="AR38" s="8"/>
      <c r="AS38" s="2"/>
      <c r="AT38" s="8"/>
      <c r="AU38" s="8"/>
      <c r="AV38" s="10"/>
    </row>
    <row r="39" spans="2:48" ht="15.75" thickBot="1"/>
    <row r="40" spans="2:48" ht="16.5" thickBot="1">
      <c r="B40" s="13">
        <v>41547</v>
      </c>
      <c r="C40" s="11" t="s">
        <v>0</v>
      </c>
      <c r="D40" s="15">
        <v>8</v>
      </c>
      <c r="E40" s="2"/>
      <c r="F40" s="7">
        <v>2</v>
      </c>
      <c r="G40" s="7">
        <v>0</v>
      </c>
      <c r="H40" s="7">
        <v>0</v>
      </c>
      <c r="I40" s="7">
        <v>0</v>
      </c>
      <c r="J40" s="7">
        <v>0</v>
      </c>
      <c r="K40" s="7">
        <f>SUM(F40:J40)</f>
        <v>2</v>
      </c>
      <c r="L40" s="2"/>
      <c r="M40" s="7">
        <v>0</v>
      </c>
      <c r="N40" s="7">
        <v>0</v>
      </c>
      <c r="O40" s="2"/>
      <c r="P40" s="17">
        <f>D40-(M40+N40)</f>
        <v>8</v>
      </c>
      <c r="Q40" s="2"/>
      <c r="R40" s="7" t="s">
        <v>51</v>
      </c>
      <c r="S40" s="106">
        <v>1.9</v>
      </c>
      <c r="T40" s="7">
        <v>16</v>
      </c>
      <c r="U40" s="18">
        <v>126</v>
      </c>
      <c r="V40" s="2"/>
      <c r="W40" s="19">
        <v>115</v>
      </c>
      <c r="X40" s="74">
        <v>115</v>
      </c>
      <c r="Y40" s="22"/>
      <c r="Z40" s="19">
        <v>3</v>
      </c>
      <c r="AA40" s="19">
        <v>3</v>
      </c>
      <c r="AB40" s="5"/>
      <c r="AC40" s="18">
        <f>X40*S40</f>
        <v>218.5</v>
      </c>
      <c r="AD40" s="47">
        <v>6.82</v>
      </c>
      <c r="AE40" s="7">
        <v>3.15</v>
      </c>
      <c r="AF40" s="7">
        <v>7.8</v>
      </c>
      <c r="AG40" s="47">
        <f>AD40+AF40</f>
        <v>14.620000000000001</v>
      </c>
      <c r="AH40" s="4"/>
      <c r="AI40" s="7">
        <v>0</v>
      </c>
      <c r="AJ40" s="7">
        <v>0</v>
      </c>
      <c r="AK40" s="7">
        <f>100- ((AI40+AJ40)/(X40*2))*100</f>
        <v>100</v>
      </c>
      <c r="AL40" s="49">
        <v>257.2</v>
      </c>
      <c r="AM40" s="49">
        <f>AC40+AD40+AE40+AF40</f>
        <v>236.27</v>
      </c>
      <c r="AN40" s="49">
        <f>AL40-AM40</f>
        <v>20.929999999999978</v>
      </c>
      <c r="AO40" s="5"/>
      <c r="AP40" s="7">
        <f>(X40/U40)*100</f>
        <v>91.269841269841265</v>
      </c>
      <c r="AQ40" s="18">
        <f>(AD40/(AC40+AD40))*100</f>
        <v>3.0268063199005861</v>
      </c>
      <c r="AR40" s="7">
        <f>(AG40/AC40)*100</f>
        <v>6.6910755148741421</v>
      </c>
      <c r="AS40" s="2"/>
      <c r="AT40" s="7" t="s">
        <v>52</v>
      </c>
      <c r="AU40" s="7" t="s">
        <v>52</v>
      </c>
      <c r="AV40" s="7" t="s">
        <v>57</v>
      </c>
    </row>
    <row r="41" spans="2:48" ht="16.5" thickBot="1">
      <c r="B41" s="14" t="s">
        <v>153</v>
      </c>
      <c r="C41" s="12"/>
      <c r="D41" s="12"/>
      <c r="E41" s="2"/>
      <c r="F41" s="8"/>
      <c r="G41" s="8"/>
      <c r="H41" s="8"/>
      <c r="I41" s="8"/>
      <c r="J41" s="8"/>
      <c r="K41" s="8"/>
      <c r="L41" s="2"/>
      <c r="M41" s="8"/>
      <c r="N41" s="8"/>
      <c r="O41" s="2"/>
      <c r="P41" s="133">
        <f>D40-K40-M40-N40</f>
        <v>6</v>
      </c>
      <c r="Q41" s="2"/>
      <c r="R41" s="8"/>
      <c r="S41" s="48"/>
      <c r="T41" s="8"/>
      <c r="U41" s="134">
        <f>P41*T40</f>
        <v>96</v>
      </c>
      <c r="V41" s="2"/>
      <c r="W41" s="20"/>
      <c r="X41" s="75"/>
      <c r="Y41" s="21"/>
      <c r="Z41" s="20"/>
      <c r="AA41" s="23"/>
      <c r="AB41" s="5"/>
      <c r="AC41" s="8"/>
      <c r="AD41" s="48"/>
      <c r="AE41" s="8"/>
      <c r="AF41" s="8"/>
      <c r="AG41" s="8"/>
      <c r="AH41" s="4"/>
      <c r="AI41" s="8"/>
      <c r="AJ41" s="8"/>
      <c r="AK41" s="8"/>
      <c r="AL41" s="8"/>
      <c r="AM41" s="8"/>
      <c r="AN41" s="8"/>
      <c r="AO41" s="5"/>
      <c r="AP41" s="134">
        <f>(X40/U41)*100</f>
        <v>119.79166666666667</v>
      </c>
      <c r="AQ41" s="8"/>
      <c r="AR41" s="8"/>
      <c r="AS41" s="2"/>
      <c r="AT41" s="8"/>
      <c r="AU41" s="8"/>
      <c r="AV41" s="10"/>
    </row>
    <row r="43" spans="2:48" ht="15.75" thickBot="1">
      <c r="B43" s="94" t="s">
        <v>139</v>
      </c>
    </row>
    <row r="44" spans="2:48">
      <c r="B44" s="150" t="s">
        <v>32</v>
      </c>
      <c r="C44" s="151" t="s">
        <v>1</v>
      </c>
      <c r="D44" s="152" t="s">
        <v>1</v>
      </c>
      <c r="E44" s="153"/>
      <c r="F44" s="220" t="s">
        <v>12</v>
      </c>
      <c r="G44" s="221"/>
      <c r="H44" s="221"/>
      <c r="I44" s="221"/>
      <c r="J44" s="221"/>
      <c r="K44" s="222"/>
      <c r="L44" s="154"/>
      <c r="M44" s="223" t="s">
        <v>33</v>
      </c>
      <c r="N44" s="224"/>
      <c r="O44" s="154"/>
      <c r="P44" s="154" t="s">
        <v>10</v>
      </c>
      <c r="Q44" s="153"/>
      <c r="R44" s="154" t="s">
        <v>41</v>
      </c>
      <c r="S44" s="155"/>
      <c r="T44" s="154" t="s">
        <v>29</v>
      </c>
      <c r="U44" s="154" t="s">
        <v>14</v>
      </c>
      <c r="V44" s="153" t="s">
        <v>9</v>
      </c>
      <c r="W44" s="156" t="s">
        <v>62</v>
      </c>
      <c r="X44" s="157" t="s">
        <v>14</v>
      </c>
      <c r="Y44" s="158"/>
      <c r="Z44" s="159" t="s">
        <v>59</v>
      </c>
      <c r="AA44" s="160" t="s">
        <v>43</v>
      </c>
      <c r="AB44" s="153"/>
      <c r="AC44" s="161" t="s">
        <v>38</v>
      </c>
      <c r="AD44" s="162"/>
      <c r="AE44" s="153"/>
      <c r="AF44" s="163"/>
      <c r="AG44" s="154" t="s">
        <v>11</v>
      </c>
      <c r="AH44" s="153"/>
      <c r="AI44" s="225" t="s">
        <v>47</v>
      </c>
      <c r="AJ44" s="226"/>
      <c r="AK44" s="227"/>
      <c r="AL44" s="225" t="s">
        <v>39</v>
      </c>
      <c r="AM44" s="226"/>
      <c r="AN44" s="227"/>
      <c r="AO44" s="153"/>
      <c r="AP44" s="154" t="s">
        <v>22</v>
      </c>
      <c r="AQ44" s="154" t="s">
        <v>20</v>
      </c>
      <c r="AR44" s="154" t="s">
        <v>20</v>
      </c>
      <c r="AS44" s="153"/>
      <c r="AT44" s="154" t="s">
        <v>22</v>
      </c>
      <c r="AU44" s="154" t="s">
        <v>9</v>
      </c>
      <c r="AV44" s="164" t="s">
        <v>9</v>
      </c>
    </row>
    <row r="45" spans="2:48" ht="15.75" thickBot="1">
      <c r="B45" s="166" t="s">
        <v>9</v>
      </c>
      <c r="C45" s="167" t="s">
        <v>9</v>
      </c>
      <c r="D45" s="168" t="s">
        <v>10</v>
      </c>
      <c r="E45" s="169"/>
      <c r="F45" s="170" t="s">
        <v>3</v>
      </c>
      <c r="G45" s="170" t="s">
        <v>4</v>
      </c>
      <c r="H45" s="170" t="s">
        <v>5</v>
      </c>
      <c r="I45" s="170" t="s">
        <v>6</v>
      </c>
      <c r="J45" s="170" t="s">
        <v>8</v>
      </c>
      <c r="K45" s="170" t="s">
        <v>11</v>
      </c>
      <c r="L45" s="167"/>
      <c r="M45" s="171" t="s">
        <v>10</v>
      </c>
      <c r="N45" s="172" t="s">
        <v>61</v>
      </c>
      <c r="O45" s="167"/>
      <c r="P45" s="167" t="s">
        <v>2</v>
      </c>
      <c r="Q45" s="169"/>
      <c r="R45" s="167"/>
      <c r="S45" s="173" t="s">
        <v>34</v>
      </c>
      <c r="T45" s="167" t="s">
        <v>46</v>
      </c>
      <c r="U45" s="167" t="s">
        <v>16</v>
      </c>
      <c r="V45" s="169" t="s">
        <v>9</v>
      </c>
      <c r="W45" s="174" t="s">
        <v>58</v>
      </c>
      <c r="X45" s="175" t="s">
        <v>11</v>
      </c>
      <c r="Y45" s="176"/>
      <c r="Z45" s="177" t="s">
        <v>42</v>
      </c>
      <c r="AA45" s="178"/>
      <c r="AB45" s="169"/>
      <c r="AC45" s="179" t="s">
        <v>23</v>
      </c>
      <c r="AD45" s="180" t="s">
        <v>18</v>
      </c>
      <c r="AE45" s="179" t="s">
        <v>25</v>
      </c>
      <c r="AF45" s="179" t="s">
        <v>26</v>
      </c>
      <c r="AG45" s="167" t="s">
        <v>30</v>
      </c>
      <c r="AH45" s="169"/>
      <c r="AI45" s="181"/>
      <c r="AJ45" s="169"/>
      <c r="AK45" s="182"/>
      <c r="AL45" s="181" t="s">
        <v>60</v>
      </c>
      <c r="AM45" s="169"/>
      <c r="AN45" s="182" t="s">
        <v>175</v>
      </c>
      <c r="AO45" s="169"/>
      <c r="AP45" s="167" t="s">
        <v>14</v>
      </c>
      <c r="AQ45" s="167" t="s">
        <v>27</v>
      </c>
      <c r="AR45" s="167" t="s">
        <v>28</v>
      </c>
      <c r="AS45" s="169"/>
      <c r="AT45" s="167" t="s">
        <v>14</v>
      </c>
      <c r="AU45" s="167" t="s">
        <v>27</v>
      </c>
      <c r="AV45" s="168" t="s">
        <v>28</v>
      </c>
    </row>
    <row r="46" spans="2:48" ht="15.75" thickBot="1">
      <c r="B46" s="183"/>
      <c r="C46" s="184"/>
      <c r="D46" s="185" t="s">
        <v>9</v>
      </c>
      <c r="E46" s="186"/>
      <c r="F46" s="187"/>
      <c r="G46" s="187"/>
      <c r="H46" s="187"/>
      <c r="I46" s="187" t="s">
        <v>7</v>
      </c>
      <c r="J46" s="187"/>
      <c r="K46" s="187"/>
      <c r="L46" s="184"/>
      <c r="M46" s="188" t="s">
        <v>15</v>
      </c>
      <c r="N46" s="187"/>
      <c r="O46" s="184"/>
      <c r="P46" s="184" t="s">
        <v>9</v>
      </c>
      <c r="Q46" s="186"/>
      <c r="R46" s="184"/>
      <c r="S46" s="189"/>
      <c r="T46" s="184" t="s">
        <v>13</v>
      </c>
      <c r="U46" s="184" t="s">
        <v>17</v>
      </c>
      <c r="V46" s="186"/>
      <c r="W46" s="190" t="s">
        <v>19</v>
      </c>
      <c r="X46" s="191"/>
      <c r="Y46" s="186"/>
      <c r="Z46" s="192" t="s">
        <v>19</v>
      </c>
      <c r="AA46" s="193" t="s">
        <v>19</v>
      </c>
      <c r="AB46" s="186"/>
      <c r="AC46" s="184" t="s">
        <v>24</v>
      </c>
      <c r="AD46" s="189" t="s">
        <v>24</v>
      </c>
      <c r="AE46" s="184" t="s">
        <v>24</v>
      </c>
      <c r="AF46" s="184" t="s">
        <v>24</v>
      </c>
      <c r="AG46" s="184" t="s">
        <v>24</v>
      </c>
      <c r="AH46" s="186"/>
      <c r="AI46" s="194" t="s">
        <v>49</v>
      </c>
      <c r="AJ46" s="195" t="s">
        <v>48</v>
      </c>
      <c r="AK46" s="196" t="s">
        <v>50</v>
      </c>
      <c r="AL46" s="197" t="s">
        <v>36</v>
      </c>
      <c r="AM46" s="195" t="s">
        <v>35</v>
      </c>
      <c r="AN46" s="196" t="s">
        <v>37</v>
      </c>
      <c r="AO46" s="186"/>
      <c r="AP46" s="184" t="s">
        <v>20</v>
      </c>
      <c r="AQ46" s="184"/>
      <c r="AR46" s="184"/>
      <c r="AS46" s="186"/>
      <c r="AT46" s="198">
        <v>1</v>
      </c>
      <c r="AU46" s="199">
        <v>0</v>
      </c>
      <c r="AV46" s="185" t="s">
        <v>31</v>
      </c>
    </row>
    <row r="48" spans="2:48">
      <c r="F48" s="45">
        <f t="shared" ref="F48:K48" si="0">SUM(F10:F41)</f>
        <v>6.83</v>
      </c>
      <c r="G48" s="45">
        <f t="shared" si="0"/>
        <v>7.53</v>
      </c>
      <c r="H48" s="45">
        <f t="shared" si="0"/>
        <v>4.5</v>
      </c>
      <c r="I48" s="45">
        <f t="shared" si="0"/>
        <v>0</v>
      </c>
      <c r="J48" s="45">
        <f t="shared" si="0"/>
        <v>2.6</v>
      </c>
      <c r="K48" s="45">
        <f t="shared" si="0"/>
        <v>21.459999999999997</v>
      </c>
      <c r="M48" s="45">
        <f>SUM(M10:M41)</f>
        <v>0</v>
      </c>
      <c r="N48" s="45">
        <f>SUM(N10:N41)</f>
        <v>0</v>
      </c>
      <c r="P48" s="45">
        <f>P11+P14+P17+P20+P23+P26+P29+P32+P35+P38+P41</f>
        <v>64.539999999999992</v>
      </c>
      <c r="AC48" s="45">
        <f>SUM(AC10:AC41)</f>
        <v>2038.7</v>
      </c>
      <c r="AD48" s="45">
        <f>SUM(AD10:AD41)</f>
        <v>137.07399999999998</v>
      </c>
      <c r="AE48" s="45">
        <f>SUM(AE10:AE41)</f>
        <v>48.451999999999991</v>
      </c>
      <c r="AF48" s="45">
        <f>SUM(AF10:AF41)</f>
        <v>22.8</v>
      </c>
    </row>
  </sheetData>
  <mergeCells count="10">
    <mergeCell ref="F44:K44"/>
    <mergeCell ref="M44:N44"/>
    <mergeCell ref="AI44:AK44"/>
    <mergeCell ref="AL44:AN44"/>
    <mergeCell ref="I2:AE2"/>
    <mergeCell ref="AT6:AV6"/>
    <mergeCell ref="F7:K7"/>
    <mergeCell ref="M7:N7"/>
    <mergeCell ref="AI7:AK7"/>
    <mergeCell ref="AL7:AN7"/>
  </mergeCells>
  <conditionalFormatting sqref="AT10:AV10">
    <cfRule type="containsText" dxfId="83" priority="27" operator="containsText" text="Si">
      <formula>NOT(ISERROR(SEARCH("Si",AT10)))</formula>
    </cfRule>
    <cfRule type="containsText" dxfId="82" priority="28" operator="containsText" text="No">
      <formula>NOT(ISERROR(SEARCH("No",AT10)))</formula>
    </cfRule>
  </conditionalFormatting>
  <conditionalFormatting sqref="AT13:AV13">
    <cfRule type="containsText" dxfId="81" priority="19" operator="containsText" text="Si">
      <formula>NOT(ISERROR(SEARCH("Si",AT13)))</formula>
    </cfRule>
    <cfRule type="containsText" dxfId="80" priority="20" operator="containsText" text="No">
      <formula>NOT(ISERROR(SEARCH("No",AT13)))</formula>
    </cfRule>
  </conditionalFormatting>
  <conditionalFormatting sqref="AT16:AV16">
    <cfRule type="containsText" dxfId="79" priority="17" operator="containsText" text="Si">
      <formula>NOT(ISERROR(SEARCH("Si",AT16)))</formula>
    </cfRule>
    <cfRule type="containsText" dxfId="78" priority="18" operator="containsText" text="No">
      <formula>NOT(ISERROR(SEARCH("No",AT16)))</formula>
    </cfRule>
  </conditionalFormatting>
  <conditionalFormatting sqref="AT19:AV19">
    <cfRule type="containsText" dxfId="77" priority="15" operator="containsText" text="Si">
      <formula>NOT(ISERROR(SEARCH("Si",AT19)))</formula>
    </cfRule>
    <cfRule type="containsText" dxfId="76" priority="16" operator="containsText" text="No">
      <formula>NOT(ISERROR(SEARCH("No",AT19)))</formula>
    </cfRule>
  </conditionalFormatting>
  <conditionalFormatting sqref="AT22:AV22">
    <cfRule type="containsText" dxfId="75" priority="13" operator="containsText" text="Si">
      <formula>NOT(ISERROR(SEARCH("Si",AT22)))</formula>
    </cfRule>
    <cfRule type="containsText" dxfId="74" priority="14" operator="containsText" text="No">
      <formula>NOT(ISERROR(SEARCH("No",AT22)))</formula>
    </cfRule>
  </conditionalFormatting>
  <conditionalFormatting sqref="AT25:AV25">
    <cfRule type="containsText" dxfId="73" priority="11" operator="containsText" text="Si">
      <formula>NOT(ISERROR(SEARCH("Si",AT25)))</formula>
    </cfRule>
    <cfRule type="containsText" dxfId="72" priority="12" operator="containsText" text="No">
      <formula>NOT(ISERROR(SEARCH("No",AT25)))</formula>
    </cfRule>
  </conditionalFormatting>
  <conditionalFormatting sqref="AT28:AV28">
    <cfRule type="containsText" dxfId="71" priority="9" operator="containsText" text="Si">
      <formula>NOT(ISERROR(SEARCH("Si",AT28)))</formula>
    </cfRule>
    <cfRule type="containsText" dxfId="70" priority="10" operator="containsText" text="No">
      <formula>NOT(ISERROR(SEARCH("No",AT28)))</formula>
    </cfRule>
  </conditionalFormatting>
  <conditionalFormatting sqref="AT31:AV31">
    <cfRule type="containsText" dxfId="69" priority="7" operator="containsText" text="Si">
      <formula>NOT(ISERROR(SEARCH("Si",AT31)))</formula>
    </cfRule>
    <cfRule type="containsText" dxfId="68" priority="8" operator="containsText" text="No">
      <formula>NOT(ISERROR(SEARCH("No",AT31)))</formula>
    </cfRule>
  </conditionalFormatting>
  <conditionalFormatting sqref="AT34:AV34">
    <cfRule type="containsText" dxfId="67" priority="5" operator="containsText" text="Si">
      <formula>NOT(ISERROR(SEARCH("Si",AT34)))</formula>
    </cfRule>
    <cfRule type="containsText" dxfId="66" priority="6" operator="containsText" text="No">
      <formula>NOT(ISERROR(SEARCH("No",AT34)))</formula>
    </cfRule>
  </conditionalFormatting>
  <conditionalFormatting sqref="AT37:AV37">
    <cfRule type="containsText" dxfId="65" priority="3" operator="containsText" text="Si">
      <formula>NOT(ISERROR(SEARCH("Si",AT37)))</formula>
    </cfRule>
    <cfRule type="containsText" dxfId="64" priority="4" operator="containsText" text="No">
      <formula>NOT(ISERROR(SEARCH("No",AT37)))</formula>
    </cfRule>
  </conditionalFormatting>
  <conditionalFormatting sqref="AT40:AV40">
    <cfRule type="containsText" dxfId="63" priority="1" operator="containsText" text="Si">
      <formula>NOT(ISERROR(SEARCH("Si",AT40)))</formula>
    </cfRule>
    <cfRule type="containsText" dxfId="62" priority="2" operator="containsText" text="No">
      <formula>NOT(ISERROR(SEARCH("No",AT40)))</formula>
    </cfRule>
  </conditionalFormatting>
  <pageMargins left="0.51181102362204722" right="0.15748031496062992" top="0.74803149606299213" bottom="0.43307086614173229" header="0.31496062992125984" footer="0.31496062992125984"/>
  <pageSetup paperSize="9" scale="60" orientation="landscape" horizontalDpi="200" verticalDpi="200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>
  <dimension ref="B1:AV25"/>
  <sheetViews>
    <sheetView topLeftCell="A4" zoomScale="75" zoomScaleNormal="75" workbookViewId="0">
      <selection activeCell="AD25" sqref="AD25"/>
    </sheetView>
  </sheetViews>
  <sheetFormatPr baseColWidth="10" defaultRowHeight="15"/>
  <cols>
    <col min="1" max="1" width="0.7109375" customWidth="1"/>
    <col min="2" max="2" width="9" customWidth="1"/>
    <col min="3" max="4" width="5.42578125" customWidth="1"/>
    <col min="5" max="5" width="0.42578125" customWidth="1"/>
    <col min="6" max="7" width="5.85546875" bestFit="1" customWidth="1"/>
    <col min="8" max="8" width="5.42578125" bestFit="1" customWidth="1"/>
    <col min="9" max="9" width="6" bestFit="1" customWidth="1"/>
    <col min="10" max="10" width="5.28515625" bestFit="1" customWidth="1"/>
    <col min="11" max="11" width="6.42578125" bestFit="1" customWidth="1"/>
    <col min="12" max="12" width="0.5703125" customWidth="1"/>
    <col min="13" max="13" width="6" bestFit="1" customWidth="1"/>
    <col min="14" max="14" width="6.5703125" bestFit="1" customWidth="1"/>
    <col min="15" max="15" width="0.5703125" customWidth="1"/>
    <col min="16" max="16" width="7.5703125" bestFit="1" customWidth="1"/>
    <col min="17" max="17" width="0.5703125" customWidth="1"/>
    <col min="18" max="18" width="11.42578125" bestFit="1" customWidth="1"/>
    <col min="19" max="19" width="5.42578125" style="45" customWidth="1"/>
    <col min="20" max="20" width="5.42578125" customWidth="1"/>
    <col min="21" max="21" width="6" bestFit="1" customWidth="1"/>
    <col min="22" max="22" width="0.5703125" customWidth="1"/>
    <col min="23" max="23" width="9" customWidth="1"/>
    <col min="24" max="24" width="6" bestFit="1" customWidth="1"/>
    <col min="25" max="25" width="0.5703125" customWidth="1"/>
    <col min="26" max="26" width="11" bestFit="1" customWidth="1"/>
    <col min="27" max="27" width="4.5703125" customWidth="1"/>
    <col min="28" max="28" width="0.85546875" customWidth="1"/>
    <col min="29" max="29" width="7" customWidth="1"/>
    <col min="30" max="30" width="7.7109375" style="45" bestFit="1" customWidth="1"/>
    <col min="31" max="31" width="7" bestFit="1" customWidth="1"/>
    <col min="32" max="32" width="6.42578125" bestFit="1" customWidth="1"/>
    <col min="33" max="33" width="7.140625" customWidth="1"/>
    <col min="34" max="34" width="0.5703125" customWidth="1"/>
    <col min="35" max="35" width="4.85546875" hidden="1" customWidth="1"/>
    <col min="36" max="36" width="5.42578125" hidden="1" customWidth="1"/>
    <col min="37" max="37" width="5" hidden="1" customWidth="1"/>
    <col min="38" max="38" width="7.7109375" bestFit="1" customWidth="1"/>
    <col min="39" max="40" width="7.5703125" bestFit="1" customWidth="1"/>
    <col min="41" max="41" width="1" customWidth="1"/>
    <col min="42" max="43" width="4.7109375" customWidth="1"/>
    <col min="44" max="44" width="5.42578125" customWidth="1"/>
    <col min="45" max="45" width="0.85546875" customWidth="1"/>
    <col min="46" max="46" width="5.28515625" customWidth="1"/>
    <col min="47" max="47" width="5" customWidth="1"/>
    <col min="48" max="48" width="5.7109375" customWidth="1"/>
    <col min="49" max="49" width="1.42578125" customWidth="1"/>
    <col min="50" max="51" width="4.7109375" customWidth="1"/>
  </cols>
  <sheetData>
    <row r="1" spans="2:48" ht="11.25" customHeight="1"/>
    <row r="2" spans="2:48" ht="21">
      <c r="I2" s="208" t="s">
        <v>40</v>
      </c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</row>
    <row r="5" spans="2:48" ht="26.25" customHeight="1">
      <c r="B5" s="131" t="s">
        <v>109</v>
      </c>
      <c r="C5" s="131"/>
      <c r="D5" s="131"/>
      <c r="E5" s="132"/>
      <c r="F5" s="131"/>
      <c r="G5" s="132"/>
      <c r="H5" s="132"/>
      <c r="I5" s="131" t="s">
        <v>110</v>
      </c>
    </row>
    <row r="6" spans="2:48" ht="15.75" thickBot="1">
      <c r="AP6" s="40" t="s">
        <v>21</v>
      </c>
      <c r="AT6" s="209" t="s">
        <v>44</v>
      </c>
      <c r="AU6" s="210"/>
      <c r="AV6" s="211"/>
    </row>
    <row r="7" spans="2:48">
      <c r="B7" s="29" t="s">
        <v>32</v>
      </c>
      <c r="C7" s="30" t="s">
        <v>1</v>
      </c>
      <c r="D7" s="31" t="s">
        <v>1</v>
      </c>
      <c r="E7" s="54"/>
      <c r="F7" s="212" t="s">
        <v>12</v>
      </c>
      <c r="G7" s="213"/>
      <c r="H7" s="213"/>
      <c r="I7" s="213"/>
      <c r="J7" s="213"/>
      <c r="K7" s="214"/>
      <c r="L7" s="15"/>
      <c r="M7" s="215" t="s">
        <v>33</v>
      </c>
      <c r="N7" s="216"/>
      <c r="O7" s="15"/>
      <c r="P7" s="50" t="s">
        <v>10</v>
      </c>
      <c r="Q7" s="54"/>
      <c r="R7" s="50" t="s">
        <v>41</v>
      </c>
      <c r="S7" s="104"/>
      <c r="T7" s="50" t="s">
        <v>29</v>
      </c>
      <c r="U7" s="55" t="s">
        <v>14</v>
      </c>
      <c r="V7" s="54" t="s">
        <v>9</v>
      </c>
      <c r="W7" s="98" t="s">
        <v>62</v>
      </c>
      <c r="X7" s="96" t="s">
        <v>14</v>
      </c>
      <c r="Y7" s="56"/>
      <c r="Z7" s="102" t="s">
        <v>59</v>
      </c>
      <c r="AA7" s="99" t="s">
        <v>43</v>
      </c>
      <c r="AB7" s="54"/>
      <c r="AC7" s="57" t="s">
        <v>38</v>
      </c>
      <c r="AD7" s="58"/>
      <c r="AE7" s="59"/>
      <c r="AF7" s="60"/>
      <c r="AG7" s="50" t="s">
        <v>11</v>
      </c>
      <c r="AH7" s="54"/>
      <c r="AI7" s="217" t="s">
        <v>47</v>
      </c>
      <c r="AJ7" s="218"/>
      <c r="AK7" s="219"/>
      <c r="AL7" s="217" t="s">
        <v>39</v>
      </c>
      <c r="AM7" s="218"/>
      <c r="AN7" s="219"/>
      <c r="AO7" s="54"/>
      <c r="AP7" s="55" t="s">
        <v>22</v>
      </c>
      <c r="AQ7" s="50" t="s">
        <v>20</v>
      </c>
      <c r="AR7" s="50" t="s">
        <v>20</v>
      </c>
      <c r="AS7" s="54"/>
      <c r="AT7" s="15" t="s">
        <v>22</v>
      </c>
      <c r="AU7" s="15" t="s">
        <v>9</v>
      </c>
      <c r="AV7" s="61" t="s">
        <v>9</v>
      </c>
    </row>
    <row r="8" spans="2:48" ht="15.75" thickBot="1">
      <c r="B8" s="32" t="s">
        <v>9</v>
      </c>
      <c r="C8" s="25" t="s">
        <v>9</v>
      </c>
      <c r="D8" s="33" t="s">
        <v>10</v>
      </c>
      <c r="E8" s="3"/>
      <c r="F8" s="37" t="s">
        <v>3</v>
      </c>
      <c r="G8" s="37" t="s">
        <v>4</v>
      </c>
      <c r="H8" s="37" t="s">
        <v>5</v>
      </c>
      <c r="I8" s="37" t="s">
        <v>6</v>
      </c>
      <c r="J8" s="37" t="s">
        <v>8</v>
      </c>
      <c r="K8" s="37" t="s">
        <v>11</v>
      </c>
      <c r="L8" s="2"/>
      <c r="M8" s="38" t="s">
        <v>10</v>
      </c>
      <c r="N8" s="39" t="s">
        <v>61</v>
      </c>
      <c r="O8" s="1"/>
      <c r="P8" s="25" t="s">
        <v>2</v>
      </c>
      <c r="Q8" s="3"/>
      <c r="R8" s="25"/>
      <c r="S8" s="105" t="s">
        <v>34</v>
      </c>
      <c r="T8" s="25" t="s">
        <v>46</v>
      </c>
      <c r="U8" s="41" t="s">
        <v>16</v>
      </c>
      <c r="V8" s="3" t="s">
        <v>9</v>
      </c>
      <c r="W8" s="101" t="s">
        <v>58</v>
      </c>
      <c r="X8" s="97" t="s">
        <v>11</v>
      </c>
      <c r="Y8" s="6"/>
      <c r="Z8" s="103" t="s">
        <v>42</v>
      </c>
      <c r="AA8" s="100"/>
      <c r="AB8" s="3"/>
      <c r="AC8" s="24" t="s">
        <v>23</v>
      </c>
      <c r="AD8" s="46" t="s">
        <v>18</v>
      </c>
      <c r="AE8" s="24" t="s">
        <v>25</v>
      </c>
      <c r="AF8" s="24" t="s">
        <v>26</v>
      </c>
      <c r="AG8" s="25" t="s">
        <v>30</v>
      </c>
      <c r="AH8" s="16"/>
      <c r="AI8" s="26"/>
      <c r="AJ8" s="27"/>
      <c r="AK8" s="28"/>
      <c r="AL8" s="26" t="s">
        <v>60</v>
      </c>
      <c r="AM8" s="27"/>
      <c r="AN8" s="110" t="s">
        <v>175</v>
      </c>
      <c r="AO8" s="3"/>
      <c r="AP8" s="41" t="s">
        <v>14</v>
      </c>
      <c r="AQ8" s="25" t="s">
        <v>27</v>
      </c>
      <c r="AR8" s="25" t="s">
        <v>28</v>
      </c>
      <c r="AS8" s="3"/>
      <c r="AT8" s="2" t="s">
        <v>14</v>
      </c>
      <c r="AU8" s="2" t="s">
        <v>27</v>
      </c>
      <c r="AV8" s="62" t="s">
        <v>28</v>
      </c>
    </row>
    <row r="9" spans="2:48" ht="15.75" thickBot="1">
      <c r="B9" s="34"/>
      <c r="C9" s="35"/>
      <c r="D9" s="36" t="s">
        <v>9</v>
      </c>
      <c r="E9" s="52"/>
      <c r="F9" s="63"/>
      <c r="G9" s="63"/>
      <c r="H9" s="63"/>
      <c r="I9" s="63" t="s">
        <v>7</v>
      </c>
      <c r="J9" s="63"/>
      <c r="K9" s="63"/>
      <c r="L9" s="12"/>
      <c r="M9" s="51" t="s">
        <v>15</v>
      </c>
      <c r="N9" s="63"/>
      <c r="O9" s="12"/>
      <c r="P9" s="35" t="s">
        <v>9</v>
      </c>
      <c r="Q9" s="52"/>
      <c r="R9" s="35"/>
      <c r="S9" s="67"/>
      <c r="T9" s="35" t="s">
        <v>13</v>
      </c>
      <c r="U9" s="64" t="s">
        <v>17</v>
      </c>
      <c r="V9" s="52"/>
      <c r="W9" s="42" t="s">
        <v>19</v>
      </c>
      <c r="X9" s="65"/>
      <c r="Y9" s="52"/>
      <c r="Z9" s="43" t="s">
        <v>19</v>
      </c>
      <c r="AA9" s="44" t="s">
        <v>19</v>
      </c>
      <c r="AB9" s="66"/>
      <c r="AC9" s="35" t="s">
        <v>24</v>
      </c>
      <c r="AD9" s="67" t="s">
        <v>24</v>
      </c>
      <c r="AE9" s="35" t="s">
        <v>24</v>
      </c>
      <c r="AF9" s="35" t="s">
        <v>24</v>
      </c>
      <c r="AG9" s="35" t="s">
        <v>24</v>
      </c>
      <c r="AH9" s="52"/>
      <c r="AI9" s="68" t="s">
        <v>49</v>
      </c>
      <c r="AJ9" s="69" t="s">
        <v>48</v>
      </c>
      <c r="AK9" s="70" t="s">
        <v>50</v>
      </c>
      <c r="AL9" s="71" t="s">
        <v>36</v>
      </c>
      <c r="AM9" s="69" t="s">
        <v>35</v>
      </c>
      <c r="AN9" s="70" t="s">
        <v>37</v>
      </c>
      <c r="AO9" s="52"/>
      <c r="AP9" s="64" t="s">
        <v>20</v>
      </c>
      <c r="AQ9" s="35"/>
      <c r="AR9" s="35"/>
      <c r="AS9" s="52"/>
      <c r="AT9" s="72">
        <v>1</v>
      </c>
      <c r="AU9" s="73">
        <v>0</v>
      </c>
      <c r="AV9" s="53" t="s">
        <v>31</v>
      </c>
    </row>
    <row r="10" spans="2:48" ht="16.5" thickBot="1">
      <c r="B10" s="13">
        <v>41554</v>
      </c>
      <c r="C10" s="11" t="s">
        <v>0</v>
      </c>
      <c r="D10" s="15">
        <v>4</v>
      </c>
      <c r="E10" s="2"/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f>SUM(F10:J10)</f>
        <v>0</v>
      </c>
      <c r="L10" s="2"/>
      <c r="M10" s="7">
        <v>0</v>
      </c>
      <c r="N10" s="7">
        <v>0</v>
      </c>
      <c r="O10" s="2"/>
      <c r="P10" s="17">
        <f>D10-(M10+N10)</f>
        <v>4</v>
      </c>
      <c r="Q10" s="2"/>
      <c r="R10" s="7" t="s">
        <v>51</v>
      </c>
      <c r="S10" s="106">
        <v>1.9</v>
      </c>
      <c r="T10" s="7">
        <v>16</v>
      </c>
      <c r="U10" s="18">
        <v>126</v>
      </c>
      <c r="V10" s="2"/>
      <c r="W10" s="19">
        <v>64</v>
      </c>
      <c r="X10" s="74">
        <v>64</v>
      </c>
      <c r="Y10" s="22"/>
      <c r="Z10" s="19">
        <v>0</v>
      </c>
      <c r="AA10" s="19">
        <v>5</v>
      </c>
      <c r="AB10" s="5"/>
      <c r="AC10" s="18">
        <f>X10*S10</f>
        <v>121.6</v>
      </c>
      <c r="AD10" s="47">
        <v>8.3569999999999993</v>
      </c>
      <c r="AE10" s="7">
        <v>2.8</v>
      </c>
      <c r="AF10" s="7">
        <v>0</v>
      </c>
      <c r="AG10" s="47">
        <f>AD10+AF10</f>
        <v>8.3569999999999993</v>
      </c>
      <c r="AH10" s="4"/>
      <c r="AI10" s="7">
        <v>0</v>
      </c>
      <c r="AJ10" s="7">
        <v>0</v>
      </c>
      <c r="AK10" s="7">
        <f>100- ((AI10+AJ10)/(X10*2))*100</f>
        <v>100</v>
      </c>
      <c r="AL10" s="49">
        <v>257.2</v>
      </c>
      <c r="AM10" s="49">
        <f>AC10+AD10+AE10+AF10</f>
        <v>132.75700000000001</v>
      </c>
      <c r="AN10" s="49">
        <f>AL10-AM10</f>
        <v>124.44299999999998</v>
      </c>
      <c r="AO10" s="5"/>
      <c r="AP10" s="7">
        <f>(X10/U10)*100</f>
        <v>50.793650793650791</v>
      </c>
      <c r="AQ10" s="18">
        <f>(AD10/(AC10+AD10))*100</f>
        <v>6.4305885792993065</v>
      </c>
      <c r="AR10" s="7">
        <f>(AG10/AC10)*100</f>
        <v>6.8725328947368425</v>
      </c>
      <c r="AS10" s="2"/>
      <c r="AT10" s="7" t="s">
        <v>52</v>
      </c>
      <c r="AU10" s="7" t="s">
        <v>52</v>
      </c>
      <c r="AV10" s="7" t="s">
        <v>57</v>
      </c>
    </row>
    <row r="11" spans="2:48" ht="16.5" thickBot="1">
      <c r="B11" s="14" t="s">
        <v>115</v>
      </c>
      <c r="C11" s="12"/>
      <c r="D11" s="12"/>
      <c r="E11" s="2"/>
      <c r="F11" s="8"/>
      <c r="G11" s="8"/>
      <c r="H11" s="8"/>
      <c r="I11" s="8"/>
      <c r="J11" s="8"/>
      <c r="K11" s="8"/>
      <c r="L11" s="2"/>
      <c r="M11" s="8"/>
      <c r="N11" s="8"/>
      <c r="O11" s="2"/>
      <c r="P11" s="133">
        <f>D10-K10-M10-N10</f>
        <v>4</v>
      </c>
      <c r="Q11" s="2"/>
      <c r="R11" s="8"/>
      <c r="S11" s="48"/>
      <c r="T11" s="8"/>
      <c r="U11" s="134">
        <f>P11*T10</f>
        <v>64</v>
      </c>
      <c r="V11" s="2"/>
      <c r="W11" s="20"/>
      <c r="X11" s="75"/>
      <c r="Y11" s="21"/>
      <c r="Z11" s="20"/>
      <c r="AA11" s="23"/>
      <c r="AB11" s="5"/>
      <c r="AC11" s="8"/>
      <c r="AD11" s="48"/>
      <c r="AE11" s="8"/>
      <c r="AF11" s="8"/>
      <c r="AG11" s="8"/>
      <c r="AH11" s="4"/>
      <c r="AI11" s="8"/>
      <c r="AJ11" s="8"/>
      <c r="AK11" s="8"/>
      <c r="AL11" s="8"/>
      <c r="AM11" s="8"/>
      <c r="AN11" s="8"/>
      <c r="AO11" s="5"/>
      <c r="AP11" s="134">
        <f>(X10/U11)*100</f>
        <v>100</v>
      </c>
      <c r="AQ11" s="8"/>
      <c r="AR11" s="8"/>
      <c r="AS11" s="2"/>
      <c r="AT11" s="8"/>
      <c r="AU11" s="8"/>
      <c r="AV11" s="10"/>
    </row>
    <row r="12" spans="2:48" ht="15.75" thickBot="1"/>
    <row r="13" spans="2:48" ht="16.5" thickBot="1">
      <c r="B13" s="13">
        <v>41555</v>
      </c>
      <c r="C13" s="11" t="s">
        <v>0</v>
      </c>
      <c r="D13" s="15">
        <v>8</v>
      </c>
      <c r="E13" s="2"/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f>SUM(F13:J13)</f>
        <v>0</v>
      </c>
      <c r="L13" s="2"/>
      <c r="M13" s="7">
        <v>0</v>
      </c>
      <c r="N13" s="7">
        <v>0</v>
      </c>
      <c r="O13" s="2"/>
      <c r="P13" s="17">
        <f>D13-(M13+N13)</f>
        <v>8</v>
      </c>
      <c r="Q13" s="2"/>
      <c r="R13" s="7" t="s">
        <v>51</v>
      </c>
      <c r="S13" s="106">
        <v>1.9</v>
      </c>
      <c r="T13" s="7">
        <v>16</v>
      </c>
      <c r="U13" s="18">
        <v>126</v>
      </c>
      <c r="V13" s="2"/>
      <c r="W13" s="19">
        <v>110</v>
      </c>
      <c r="X13" s="74">
        <v>110</v>
      </c>
      <c r="Y13" s="22"/>
      <c r="Z13" s="19">
        <v>0</v>
      </c>
      <c r="AA13" s="19">
        <v>8</v>
      </c>
      <c r="AB13" s="5"/>
      <c r="AC13" s="18">
        <f>X13*S13</f>
        <v>209</v>
      </c>
      <c r="AD13" s="47">
        <v>13.53</v>
      </c>
      <c r="AE13" s="7">
        <v>2.8</v>
      </c>
      <c r="AF13" s="7">
        <v>0</v>
      </c>
      <c r="AG13" s="47">
        <f>AD13+AF13</f>
        <v>13.53</v>
      </c>
      <c r="AH13" s="4"/>
      <c r="AI13" s="7">
        <v>0</v>
      </c>
      <c r="AJ13" s="7">
        <v>0</v>
      </c>
      <c r="AK13" s="7">
        <f>100- ((AI13+AJ13)/(X13*2))*100</f>
        <v>100</v>
      </c>
      <c r="AL13" s="49">
        <v>257.2</v>
      </c>
      <c r="AM13" s="49">
        <f>AC13+AD13+AE13+AF13</f>
        <v>225.33</v>
      </c>
      <c r="AN13" s="49">
        <f>AL13-AM13</f>
        <v>31.869999999999976</v>
      </c>
      <c r="AO13" s="5"/>
      <c r="AP13" s="7">
        <f>(X13/U13)*100</f>
        <v>87.301587301587304</v>
      </c>
      <c r="AQ13" s="18">
        <f>(AD13/(AC13+AD13))*100</f>
        <v>6.0800790904597131</v>
      </c>
      <c r="AR13" s="7">
        <f>(AG13/AC13)*100</f>
        <v>6.473684210526315</v>
      </c>
      <c r="AS13" s="2"/>
      <c r="AT13" s="7" t="s">
        <v>52</v>
      </c>
      <c r="AU13" s="7" t="s">
        <v>52</v>
      </c>
      <c r="AV13" s="7" t="s">
        <v>57</v>
      </c>
    </row>
    <row r="14" spans="2:48" ht="16.5" thickBot="1">
      <c r="B14" s="14" t="s">
        <v>115</v>
      </c>
      <c r="C14" s="12"/>
      <c r="D14" s="12"/>
      <c r="E14" s="2"/>
      <c r="F14" s="8"/>
      <c r="G14" s="8"/>
      <c r="H14" s="8"/>
      <c r="I14" s="8"/>
      <c r="J14" s="8"/>
      <c r="K14" s="8"/>
      <c r="L14" s="2"/>
      <c r="M14" s="8"/>
      <c r="N14" s="8"/>
      <c r="O14" s="2"/>
      <c r="P14" s="133">
        <f>D13-K13-M13-N13</f>
        <v>8</v>
      </c>
      <c r="Q14" s="2"/>
      <c r="R14" s="8"/>
      <c r="S14" s="48"/>
      <c r="T14" s="8"/>
      <c r="U14" s="134">
        <f>P14*T13</f>
        <v>128</v>
      </c>
      <c r="V14" s="2"/>
      <c r="W14" s="20"/>
      <c r="X14" s="75"/>
      <c r="Y14" s="21"/>
      <c r="Z14" s="20"/>
      <c r="AA14" s="23"/>
      <c r="AB14" s="5"/>
      <c r="AC14" s="8"/>
      <c r="AD14" s="48"/>
      <c r="AE14" s="8"/>
      <c r="AF14" s="8"/>
      <c r="AG14" s="8"/>
      <c r="AH14" s="4"/>
      <c r="AI14" s="8"/>
      <c r="AJ14" s="8"/>
      <c r="AK14" s="8"/>
      <c r="AL14" s="8"/>
      <c r="AM14" s="8"/>
      <c r="AN14" s="8"/>
      <c r="AO14" s="5"/>
      <c r="AP14" s="134">
        <f>(X13/U14)*100</f>
        <v>85.9375</v>
      </c>
      <c r="AQ14" s="8"/>
      <c r="AR14" s="8"/>
      <c r="AS14" s="2"/>
      <c r="AT14" s="8"/>
      <c r="AU14" s="8"/>
      <c r="AV14" s="10"/>
    </row>
    <row r="15" spans="2:48" ht="15.75" thickBot="1"/>
    <row r="16" spans="2:48" ht="16.5" thickBot="1">
      <c r="B16" s="13">
        <v>41576</v>
      </c>
      <c r="C16" s="11" t="s">
        <v>0</v>
      </c>
      <c r="D16" s="15">
        <v>8</v>
      </c>
      <c r="E16" s="2"/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f>SUM(F16:J16)</f>
        <v>0</v>
      </c>
      <c r="L16" s="2"/>
      <c r="M16" s="7">
        <v>0</v>
      </c>
      <c r="N16" s="7">
        <v>0</v>
      </c>
      <c r="O16" s="2"/>
      <c r="P16" s="17">
        <f>D16-(M16+N16)</f>
        <v>8</v>
      </c>
      <c r="Q16" s="2"/>
      <c r="R16" s="7" t="s">
        <v>51</v>
      </c>
      <c r="S16" s="106">
        <v>1.9</v>
      </c>
      <c r="T16" s="7">
        <v>16</v>
      </c>
      <c r="U16" s="18">
        <v>126</v>
      </c>
      <c r="V16" s="2"/>
      <c r="W16" s="19">
        <v>122</v>
      </c>
      <c r="X16" s="74">
        <v>122</v>
      </c>
      <c r="Y16" s="22"/>
      <c r="Z16" s="19">
        <v>0</v>
      </c>
      <c r="AA16" s="19">
        <v>3</v>
      </c>
      <c r="AB16" s="5"/>
      <c r="AC16" s="18">
        <f>X16*S16</f>
        <v>231.79999999999998</v>
      </c>
      <c r="AD16" s="47">
        <v>6</v>
      </c>
      <c r="AE16" s="7">
        <v>2.69</v>
      </c>
      <c r="AF16" s="7">
        <v>0</v>
      </c>
      <c r="AG16" s="47">
        <f>AD16+AF16</f>
        <v>6</v>
      </c>
      <c r="AH16" s="4"/>
      <c r="AI16" s="7">
        <v>0</v>
      </c>
      <c r="AJ16" s="7">
        <v>0</v>
      </c>
      <c r="AK16" s="7">
        <f>100- ((AI16+AJ16)/(X16*2))*100</f>
        <v>100</v>
      </c>
      <c r="AL16" s="49">
        <v>257.2</v>
      </c>
      <c r="AM16" s="49">
        <f>AC16+AD16+AE16+AF16</f>
        <v>240.48999999999998</v>
      </c>
      <c r="AN16" s="49">
        <f>AL16-AM16</f>
        <v>16.710000000000008</v>
      </c>
      <c r="AO16" s="5"/>
      <c r="AP16" s="7">
        <f>(X16/U16)*100</f>
        <v>96.825396825396822</v>
      </c>
      <c r="AQ16" s="18">
        <f>(AD16/(AC16+AD16))*100</f>
        <v>2.5231286795626575</v>
      </c>
      <c r="AR16" s="7">
        <f>(AG16/AC16)*100</f>
        <v>2.5884383088869716</v>
      </c>
      <c r="AS16" s="2"/>
      <c r="AT16" s="7" t="s">
        <v>52</v>
      </c>
      <c r="AU16" s="7" t="s">
        <v>52</v>
      </c>
      <c r="AV16" s="7" t="s">
        <v>57</v>
      </c>
    </row>
    <row r="17" spans="2:48" ht="16.5" thickBot="1">
      <c r="B17" s="14" t="s">
        <v>176</v>
      </c>
      <c r="C17" s="12"/>
      <c r="D17" s="12"/>
      <c r="E17" s="2"/>
      <c r="F17" s="8"/>
      <c r="G17" s="8"/>
      <c r="H17" s="8"/>
      <c r="I17" s="8"/>
      <c r="J17" s="8"/>
      <c r="K17" s="8"/>
      <c r="L17" s="2"/>
      <c r="M17" s="8"/>
      <c r="N17" s="8"/>
      <c r="O17" s="2"/>
      <c r="P17" s="133">
        <f>D16-K16-M16-N16</f>
        <v>8</v>
      </c>
      <c r="Q17" s="2"/>
      <c r="R17" s="8"/>
      <c r="S17" s="48"/>
      <c r="T17" s="8"/>
      <c r="U17" s="134">
        <f>P17*T16</f>
        <v>128</v>
      </c>
      <c r="V17" s="2"/>
      <c r="W17" s="20"/>
      <c r="X17" s="75"/>
      <c r="Y17" s="21"/>
      <c r="Z17" s="20"/>
      <c r="AA17" s="23"/>
      <c r="AB17" s="5"/>
      <c r="AC17" s="8"/>
      <c r="AD17" s="48"/>
      <c r="AE17" s="8"/>
      <c r="AF17" s="8"/>
      <c r="AG17" s="8"/>
      <c r="AH17" s="4"/>
      <c r="AI17" s="8"/>
      <c r="AJ17" s="8"/>
      <c r="AK17" s="8"/>
      <c r="AL17" s="8"/>
      <c r="AM17" s="8"/>
      <c r="AN17" s="8"/>
      <c r="AO17" s="5"/>
      <c r="AP17" s="134">
        <f>(X16/U17)*100</f>
        <v>95.3125</v>
      </c>
      <c r="AQ17" s="8"/>
      <c r="AR17" s="8"/>
      <c r="AS17" s="2"/>
      <c r="AT17" s="8"/>
      <c r="AU17" s="8"/>
      <c r="AV17" s="10"/>
    </row>
    <row r="20" spans="2:48" ht="15.75" thickBot="1">
      <c r="B20" s="94" t="s">
        <v>139</v>
      </c>
    </row>
    <row r="21" spans="2:48">
      <c r="B21" s="150" t="s">
        <v>32</v>
      </c>
      <c r="C21" s="151" t="s">
        <v>1</v>
      </c>
      <c r="D21" s="152" t="s">
        <v>1</v>
      </c>
      <c r="E21" s="153"/>
      <c r="F21" s="220" t="s">
        <v>12</v>
      </c>
      <c r="G21" s="221"/>
      <c r="H21" s="221"/>
      <c r="I21" s="221"/>
      <c r="J21" s="221"/>
      <c r="K21" s="222"/>
      <c r="L21" s="154"/>
      <c r="M21" s="223" t="s">
        <v>33</v>
      </c>
      <c r="N21" s="224"/>
      <c r="O21" s="154"/>
      <c r="P21" s="154" t="s">
        <v>10</v>
      </c>
      <c r="Q21" s="153"/>
      <c r="R21" s="154" t="s">
        <v>41</v>
      </c>
      <c r="S21" s="155"/>
      <c r="T21" s="154" t="s">
        <v>29</v>
      </c>
      <c r="U21" s="154" t="s">
        <v>14</v>
      </c>
      <c r="V21" s="153" t="s">
        <v>9</v>
      </c>
      <c r="W21" s="156" t="s">
        <v>62</v>
      </c>
      <c r="X21" s="157" t="s">
        <v>14</v>
      </c>
      <c r="Y21" s="158"/>
      <c r="Z21" s="159" t="s">
        <v>59</v>
      </c>
      <c r="AA21" s="160" t="s">
        <v>43</v>
      </c>
      <c r="AB21" s="153"/>
      <c r="AC21" s="161" t="s">
        <v>38</v>
      </c>
      <c r="AD21" s="162"/>
      <c r="AE21" s="153"/>
      <c r="AF21" s="163"/>
      <c r="AG21" s="154" t="s">
        <v>11</v>
      </c>
      <c r="AH21" s="153"/>
      <c r="AI21" s="225" t="s">
        <v>47</v>
      </c>
      <c r="AJ21" s="226"/>
      <c r="AK21" s="227"/>
      <c r="AL21" s="225" t="s">
        <v>39</v>
      </c>
      <c r="AM21" s="226"/>
      <c r="AN21" s="227"/>
      <c r="AO21" s="153"/>
      <c r="AP21" s="154" t="s">
        <v>22</v>
      </c>
      <c r="AQ21" s="154" t="s">
        <v>20</v>
      </c>
      <c r="AR21" s="154" t="s">
        <v>20</v>
      </c>
      <c r="AS21" s="153"/>
      <c r="AT21" s="154" t="s">
        <v>22</v>
      </c>
      <c r="AU21" s="154" t="s">
        <v>9</v>
      </c>
      <c r="AV21" s="164" t="s">
        <v>9</v>
      </c>
    </row>
    <row r="22" spans="2:48" ht="15.75" thickBot="1">
      <c r="B22" s="166" t="s">
        <v>9</v>
      </c>
      <c r="C22" s="167" t="s">
        <v>9</v>
      </c>
      <c r="D22" s="168" t="s">
        <v>10</v>
      </c>
      <c r="E22" s="169"/>
      <c r="F22" s="170" t="s">
        <v>3</v>
      </c>
      <c r="G22" s="170" t="s">
        <v>4</v>
      </c>
      <c r="H22" s="170" t="s">
        <v>5</v>
      </c>
      <c r="I22" s="170" t="s">
        <v>6</v>
      </c>
      <c r="J22" s="170" t="s">
        <v>8</v>
      </c>
      <c r="K22" s="170" t="s">
        <v>11</v>
      </c>
      <c r="L22" s="167"/>
      <c r="M22" s="171" t="s">
        <v>10</v>
      </c>
      <c r="N22" s="172" t="s">
        <v>61</v>
      </c>
      <c r="O22" s="167"/>
      <c r="P22" s="167" t="s">
        <v>2</v>
      </c>
      <c r="Q22" s="169"/>
      <c r="R22" s="167"/>
      <c r="S22" s="173" t="s">
        <v>34</v>
      </c>
      <c r="T22" s="167" t="s">
        <v>46</v>
      </c>
      <c r="U22" s="167" t="s">
        <v>16</v>
      </c>
      <c r="V22" s="169" t="s">
        <v>9</v>
      </c>
      <c r="W22" s="174" t="s">
        <v>58</v>
      </c>
      <c r="X22" s="175" t="s">
        <v>11</v>
      </c>
      <c r="Y22" s="176"/>
      <c r="Z22" s="177" t="s">
        <v>42</v>
      </c>
      <c r="AA22" s="178"/>
      <c r="AB22" s="169"/>
      <c r="AC22" s="179" t="s">
        <v>23</v>
      </c>
      <c r="AD22" s="180" t="s">
        <v>18</v>
      </c>
      <c r="AE22" s="179" t="s">
        <v>25</v>
      </c>
      <c r="AF22" s="179" t="s">
        <v>26</v>
      </c>
      <c r="AG22" s="167" t="s">
        <v>30</v>
      </c>
      <c r="AH22" s="169"/>
      <c r="AI22" s="181"/>
      <c r="AJ22" s="169"/>
      <c r="AK22" s="182"/>
      <c r="AL22" s="181" t="s">
        <v>60</v>
      </c>
      <c r="AM22" s="169"/>
      <c r="AN22" s="182" t="s">
        <v>175</v>
      </c>
      <c r="AO22" s="169"/>
      <c r="AP22" s="167" t="s">
        <v>14</v>
      </c>
      <c r="AQ22" s="167" t="s">
        <v>27</v>
      </c>
      <c r="AR22" s="167" t="s">
        <v>28</v>
      </c>
      <c r="AS22" s="169"/>
      <c r="AT22" s="167" t="s">
        <v>14</v>
      </c>
      <c r="AU22" s="167" t="s">
        <v>27</v>
      </c>
      <c r="AV22" s="168" t="s">
        <v>28</v>
      </c>
    </row>
    <row r="23" spans="2:48" ht="15.75" thickBot="1">
      <c r="B23" s="183"/>
      <c r="C23" s="184"/>
      <c r="D23" s="185" t="s">
        <v>9</v>
      </c>
      <c r="E23" s="186"/>
      <c r="F23" s="187"/>
      <c r="G23" s="187"/>
      <c r="H23" s="187"/>
      <c r="I23" s="187" t="s">
        <v>7</v>
      </c>
      <c r="J23" s="187"/>
      <c r="K23" s="187"/>
      <c r="L23" s="184"/>
      <c r="M23" s="188" t="s">
        <v>15</v>
      </c>
      <c r="N23" s="187"/>
      <c r="O23" s="184"/>
      <c r="P23" s="184" t="s">
        <v>9</v>
      </c>
      <c r="Q23" s="186"/>
      <c r="R23" s="184"/>
      <c r="S23" s="189"/>
      <c r="T23" s="184" t="s">
        <v>13</v>
      </c>
      <c r="U23" s="184" t="s">
        <v>17</v>
      </c>
      <c r="V23" s="186"/>
      <c r="W23" s="190" t="s">
        <v>19</v>
      </c>
      <c r="X23" s="191"/>
      <c r="Y23" s="186"/>
      <c r="Z23" s="192" t="s">
        <v>19</v>
      </c>
      <c r="AA23" s="193" t="s">
        <v>19</v>
      </c>
      <c r="AB23" s="186"/>
      <c r="AC23" s="184" t="s">
        <v>24</v>
      </c>
      <c r="AD23" s="189" t="s">
        <v>24</v>
      </c>
      <c r="AE23" s="184" t="s">
        <v>24</v>
      </c>
      <c r="AF23" s="184" t="s">
        <v>24</v>
      </c>
      <c r="AG23" s="184" t="s">
        <v>24</v>
      </c>
      <c r="AH23" s="186"/>
      <c r="AI23" s="194" t="s">
        <v>49</v>
      </c>
      <c r="AJ23" s="195" t="s">
        <v>48</v>
      </c>
      <c r="AK23" s="196" t="s">
        <v>50</v>
      </c>
      <c r="AL23" s="197" t="s">
        <v>36</v>
      </c>
      <c r="AM23" s="195" t="s">
        <v>35</v>
      </c>
      <c r="AN23" s="196" t="s">
        <v>37</v>
      </c>
      <c r="AO23" s="186"/>
      <c r="AP23" s="184" t="s">
        <v>20</v>
      </c>
      <c r="AQ23" s="184"/>
      <c r="AR23" s="184"/>
      <c r="AS23" s="186"/>
      <c r="AT23" s="198">
        <v>1</v>
      </c>
      <c r="AU23" s="199">
        <v>0</v>
      </c>
      <c r="AV23" s="185" t="s">
        <v>31</v>
      </c>
    </row>
    <row r="25" spans="2:48">
      <c r="P25">
        <f>P11+P14+P17</f>
        <v>20</v>
      </c>
      <c r="U25">
        <f>U11+U14+U17</f>
        <v>320</v>
      </c>
      <c r="X25">
        <f>X10+X13+X16</f>
        <v>296</v>
      </c>
      <c r="AA25">
        <f>AA10+AA13+AA16</f>
        <v>16</v>
      </c>
      <c r="AC25">
        <f>AC10+AC13+AC16</f>
        <v>562.4</v>
      </c>
      <c r="AD25">
        <f>AD10+AD13+AD16</f>
        <v>27.887</v>
      </c>
      <c r="AE25">
        <f>AE10+AE13+AE16</f>
        <v>8.2899999999999991</v>
      </c>
      <c r="AF25">
        <f>AF10+AF13+AF16</f>
        <v>0</v>
      </c>
      <c r="AG25">
        <f>AG10+AG13+AG16</f>
        <v>27.887</v>
      </c>
    </row>
  </sheetData>
  <mergeCells count="10">
    <mergeCell ref="F21:K21"/>
    <mergeCell ref="M21:N21"/>
    <mergeCell ref="AI21:AK21"/>
    <mergeCell ref="AL21:AN21"/>
    <mergeCell ref="I2:AE2"/>
    <mergeCell ref="AT6:AV6"/>
    <mergeCell ref="F7:K7"/>
    <mergeCell ref="M7:N7"/>
    <mergeCell ref="AI7:AK7"/>
    <mergeCell ref="AL7:AN7"/>
  </mergeCells>
  <conditionalFormatting sqref="AT10:AV10">
    <cfRule type="containsText" dxfId="61" priority="25" operator="containsText" text="Si">
      <formula>NOT(ISERROR(SEARCH("Si",AT10)))</formula>
    </cfRule>
    <cfRule type="containsText" dxfId="60" priority="26" operator="containsText" text="No">
      <formula>NOT(ISERROR(SEARCH("No",AT10)))</formula>
    </cfRule>
  </conditionalFormatting>
  <conditionalFormatting sqref="AT13:AV13">
    <cfRule type="containsText" dxfId="59" priority="3" operator="containsText" text="Si">
      <formula>NOT(ISERROR(SEARCH("Si",AT13)))</formula>
    </cfRule>
    <cfRule type="containsText" dxfId="58" priority="4" operator="containsText" text="No">
      <formula>NOT(ISERROR(SEARCH("No",AT13)))</formula>
    </cfRule>
  </conditionalFormatting>
  <conditionalFormatting sqref="AT16:AV16">
    <cfRule type="containsText" dxfId="57" priority="1" operator="containsText" text="Si">
      <formula>NOT(ISERROR(SEARCH("Si",AT16)))</formula>
    </cfRule>
    <cfRule type="containsText" dxfId="56" priority="2" operator="containsText" text="No">
      <formula>NOT(ISERROR(SEARCH("No",AT16)))</formula>
    </cfRule>
  </conditionalFormatting>
  <pageMargins left="0.51181102362204722" right="0.15748031496062992" top="0.74803149606299213" bottom="0.43307086614173229" header="0.31496062992125984" footer="0.31496062992125984"/>
  <pageSetup paperSize="9" scale="60" orientation="landscape" horizontalDpi="200" verticalDpi="200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>
  <dimension ref="B1:AV39"/>
  <sheetViews>
    <sheetView topLeftCell="I1" zoomScale="75" zoomScaleNormal="75" workbookViewId="0">
      <selection activeCell="AC39" sqref="AC39"/>
    </sheetView>
  </sheetViews>
  <sheetFormatPr baseColWidth="10" defaultRowHeight="15"/>
  <cols>
    <col min="1" max="1" width="0.7109375" customWidth="1"/>
    <col min="2" max="2" width="9" customWidth="1"/>
    <col min="3" max="4" width="5.42578125" customWidth="1"/>
    <col min="5" max="5" width="0.42578125" customWidth="1"/>
    <col min="6" max="7" width="5.85546875" bestFit="1" customWidth="1"/>
    <col min="8" max="8" width="5.42578125" bestFit="1" customWidth="1"/>
    <col min="9" max="9" width="6" bestFit="1" customWidth="1"/>
    <col min="10" max="10" width="5.28515625" bestFit="1" customWidth="1"/>
    <col min="11" max="11" width="6.42578125" bestFit="1" customWidth="1"/>
    <col min="12" max="12" width="0.5703125" customWidth="1"/>
    <col min="13" max="13" width="6" bestFit="1" customWidth="1"/>
    <col min="14" max="14" width="6.5703125" bestFit="1" customWidth="1"/>
    <col min="15" max="15" width="0.5703125" customWidth="1"/>
    <col min="16" max="16" width="7.5703125" bestFit="1" customWidth="1"/>
    <col min="17" max="17" width="0.5703125" customWidth="1"/>
    <col min="18" max="18" width="11.42578125" bestFit="1" customWidth="1"/>
    <col min="19" max="19" width="5.42578125" style="45" customWidth="1"/>
    <col min="20" max="20" width="5.42578125" customWidth="1"/>
    <col min="21" max="21" width="6" bestFit="1" customWidth="1"/>
    <col min="22" max="22" width="0.5703125" customWidth="1"/>
    <col min="23" max="23" width="9" customWidth="1"/>
    <col min="24" max="24" width="6" bestFit="1" customWidth="1"/>
    <col min="25" max="25" width="0.5703125" customWidth="1"/>
    <col min="26" max="26" width="11" bestFit="1" customWidth="1"/>
    <col min="27" max="27" width="4.5703125" customWidth="1"/>
    <col min="28" max="28" width="0.85546875" customWidth="1"/>
    <col min="29" max="29" width="7" customWidth="1"/>
    <col min="30" max="30" width="7.7109375" style="45" bestFit="1" customWidth="1"/>
    <col min="31" max="31" width="7" bestFit="1" customWidth="1"/>
    <col min="32" max="32" width="6.42578125" bestFit="1" customWidth="1"/>
    <col min="33" max="33" width="7.140625" customWidth="1"/>
    <col min="34" max="34" width="0.5703125" customWidth="1"/>
    <col min="35" max="35" width="4.85546875" hidden="1" customWidth="1"/>
    <col min="36" max="36" width="5.42578125" hidden="1" customWidth="1"/>
    <col min="37" max="37" width="5" hidden="1" customWidth="1"/>
    <col min="38" max="38" width="7.7109375" bestFit="1" customWidth="1"/>
    <col min="39" max="40" width="7.5703125" bestFit="1" customWidth="1"/>
    <col min="41" max="41" width="1" customWidth="1"/>
    <col min="42" max="43" width="4.7109375" customWidth="1"/>
    <col min="44" max="44" width="5.42578125" customWidth="1"/>
    <col min="45" max="45" width="0.85546875" customWidth="1"/>
    <col min="46" max="46" width="5.28515625" customWidth="1"/>
    <col min="47" max="47" width="5" customWidth="1"/>
    <col min="48" max="48" width="5.7109375" customWidth="1"/>
    <col min="49" max="49" width="1.42578125" customWidth="1"/>
    <col min="50" max="51" width="4.7109375" customWidth="1"/>
  </cols>
  <sheetData>
    <row r="1" spans="2:48" ht="11.25" customHeight="1"/>
    <row r="2" spans="2:48" ht="21">
      <c r="I2" s="208" t="s">
        <v>40</v>
      </c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</row>
    <row r="5" spans="2:48" ht="26.25" customHeight="1">
      <c r="B5" s="131" t="s">
        <v>109</v>
      </c>
      <c r="C5" s="131"/>
      <c r="D5" s="131"/>
      <c r="E5" s="132"/>
      <c r="F5" s="131"/>
      <c r="G5" s="132"/>
      <c r="H5" s="132"/>
      <c r="I5" s="131" t="s">
        <v>110</v>
      </c>
    </row>
    <row r="6" spans="2:48" ht="15.75" thickBot="1">
      <c r="AP6" s="40" t="s">
        <v>21</v>
      </c>
      <c r="AT6" s="209" t="s">
        <v>44</v>
      </c>
      <c r="AU6" s="210"/>
      <c r="AV6" s="211"/>
    </row>
    <row r="7" spans="2:48">
      <c r="B7" s="29" t="s">
        <v>32</v>
      </c>
      <c r="C7" s="30" t="s">
        <v>1</v>
      </c>
      <c r="D7" s="31" t="s">
        <v>1</v>
      </c>
      <c r="E7" s="54"/>
      <c r="F7" s="212" t="s">
        <v>12</v>
      </c>
      <c r="G7" s="213"/>
      <c r="H7" s="213"/>
      <c r="I7" s="213"/>
      <c r="J7" s="213"/>
      <c r="K7" s="214"/>
      <c r="L7" s="15"/>
      <c r="M7" s="215" t="s">
        <v>33</v>
      </c>
      <c r="N7" s="216"/>
      <c r="O7" s="15"/>
      <c r="P7" s="50" t="s">
        <v>10</v>
      </c>
      <c r="Q7" s="54"/>
      <c r="R7" s="50" t="s">
        <v>41</v>
      </c>
      <c r="S7" s="104"/>
      <c r="T7" s="50" t="s">
        <v>29</v>
      </c>
      <c r="U7" s="55" t="s">
        <v>14</v>
      </c>
      <c r="V7" s="54" t="s">
        <v>9</v>
      </c>
      <c r="W7" s="98" t="s">
        <v>62</v>
      </c>
      <c r="X7" s="96" t="s">
        <v>14</v>
      </c>
      <c r="Y7" s="56"/>
      <c r="Z7" s="102" t="s">
        <v>59</v>
      </c>
      <c r="AA7" s="99" t="s">
        <v>43</v>
      </c>
      <c r="AB7" s="54"/>
      <c r="AC7" s="57" t="s">
        <v>38</v>
      </c>
      <c r="AD7" s="58"/>
      <c r="AE7" s="59"/>
      <c r="AF7" s="60"/>
      <c r="AG7" s="50" t="s">
        <v>11</v>
      </c>
      <c r="AH7" s="54"/>
      <c r="AI7" s="217" t="s">
        <v>47</v>
      </c>
      <c r="AJ7" s="218"/>
      <c r="AK7" s="219"/>
      <c r="AL7" s="217" t="s">
        <v>39</v>
      </c>
      <c r="AM7" s="218"/>
      <c r="AN7" s="219"/>
      <c r="AO7" s="54"/>
      <c r="AP7" s="55" t="s">
        <v>22</v>
      </c>
      <c r="AQ7" s="50" t="s">
        <v>20</v>
      </c>
      <c r="AR7" s="50" t="s">
        <v>20</v>
      </c>
      <c r="AS7" s="54"/>
      <c r="AT7" s="15" t="s">
        <v>22</v>
      </c>
      <c r="AU7" s="15" t="s">
        <v>9</v>
      </c>
      <c r="AV7" s="61" t="s">
        <v>9</v>
      </c>
    </row>
    <row r="8" spans="2:48" ht="15.75" thickBot="1">
      <c r="B8" s="32" t="s">
        <v>9</v>
      </c>
      <c r="C8" s="25" t="s">
        <v>9</v>
      </c>
      <c r="D8" s="33" t="s">
        <v>10</v>
      </c>
      <c r="E8" s="3"/>
      <c r="F8" s="37" t="s">
        <v>3</v>
      </c>
      <c r="G8" s="37" t="s">
        <v>4</v>
      </c>
      <c r="H8" s="37" t="s">
        <v>5</v>
      </c>
      <c r="I8" s="37" t="s">
        <v>6</v>
      </c>
      <c r="J8" s="37" t="s">
        <v>8</v>
      </c>
      <c r="K8" s="37" t="s">
        <v>11</v>
      </c>
      <c r="L8" s="2"/>
      <c r="M8" s="38" t="s">
        <v>10</v>
      </c>
      <c r="N8" s="39" t="s">
        <v>61</v>
      </c>
      <c r="O8" s="1"/>
      <c r="P8" s="25" t="s">
        <v>2</v>
      </c>
      <c r="Q8" s="3"/>
      <c r="R8" s="25"/>
      <c r="S8" s="105" t="s">
        <v>34</v>
      </c>
      <c r="T8" s="25" t="s">
        <v>46</v>
      </c>
      <c r="U8" s="41" t="s">
        <v>16</v>
      </c>
      <c r="V8" s="3" t="s">
        <v>9</v>
      </c>
      <c r="W8" s="101" t="s">
        <v>58</v>
      </c>
      <c r="X8" s="97" t="s">
        <v>11</v>
      </c>
      <c r="Y8" s="6"/>
      <c r="Z8" s="103" t="s">
        <v>42</v>
      </c>
      <c r="AA8" s="100"/>
      <c r="AB8" s="3"/>
      <c r="AC8" s="24" t="s">
        <v>23</v>
      </c>
      <c r="AD8" s="46" t="s">
        <v>18</v>
      </c>
      <c r="AE8" s="24" t="s">
        <v>25</v>
      </c>
      <c r="AF8" s="24" t="s">
        <v>26</v>
      </c>
      <c r="AG8" s="25" t="s">
        <v>30</v>
      </c>
      <c r="AH8" s="16"/>
      <c r="AI8" s="26"/>
      <c r="AJ8" s="27"/>
      <c r="AK8" s="28"/>
      <c r="AL8" s="26" t="s">
        <v>60</v>
      </c>
      <c r="AM8" s="27"/>
      <c r="AN8" s="110" t="s">
        <v>183</v>
      </c>
      <c r="AO8" s="3"/>
      <c r="AP8" s="41" t="s">
        <v>14</v>
      </c>
      <c r="AQ8" s="25" t="s">
        <v>27</v>
      </c>
      <c r="AR8" s="25" t="s">
        <v>28</v>
      </c>
      <c r="AS8" s="3"/>
      <c r="AT8" s="2" t="s">
        <v>14</v>
      </c>
      <c r="AU8" s="2" t="s">
        <v>27</v>
      </c>
      <c r="AV8" s="62" t="s">
        <v>28</v>
      </c>
    </row>
    <row r="9" spans="2:48" ht="15.75" thickBot="1">
      <c r="B9" s="34"/>
      <c r="C9" s="35"/>
      <c r="D9" s="36" t="s">
        <v>9</v>
      </c>
      <c r="E9" s="52"/>
      <c r="F9" s="63"/>
      <c r="G9" s="63"/>
      <c r="H9" s="63"/>
      <c r="I9" s="63" t="s">
        <v>7</v>
      </c>
      <c r="J9" s="63"/>
      <c r="K9" s="63"/>
      <c r="L9" s="12"/>
      <c r="M9" s="51" t="s">
        <v>15</v>
      </c>
      <c r="N9" s="63"/>
      <c r="O9" s="12"/>
      <c r="P9" s="35" t="s">
        <v>9</v>
      </c>
      <c r="Q9" s="52"/>
      <c r="R9" s="35"/>
      <c r="S9" s="67"/>
      <c r="T9" s="35" t="s">
        <v>13</v>
      </c>
      <c r="U9" s="64" t="s">
        <v>17</v>
      </c>
      <c r="V9" s="52"/>
      <c r="W9" s="42" t="s">
        <v>19</v>
      </c>
      <c r="X9" s="65"/>
      <c r="Y9" s="52"/>
      <c r="Z9" s="43" t="s">
        <v>19</v>
      </c>
      <c r="AA9" s="44" t="s">
        <v>19</v>
      </c>
      <c r="AB9" s="66"/>
      <c r="AC9" s="35" t="s">
        <v>24</v>
      </c>
      <c r="AD9" s="67" t="s">
        <v>24</v>
      </c>
      <c r="AE9" s="35" t="s">
        <v>24</v>
      </c>
      <c r="AF9" s="35" t="s">
        <v>24</v>
      </c>
      <c r="AG9" s="35" t="s">
        <v>24</v>
      </c>
      <c r="AH9" s="52"/>
      <c r="AI9" s="68" t="s">
        <v>49</v>
      </c>
      <c r="AJ9" s="69" t="s">
        <v>48</v>
      </c>
      <c r="AK9" s="70" t="s">
        <v>50</v>
      </c>
      <c r="AL9" s="71" t="s">
        <v>36</v>
      </c>
      <c r="AM9" s="69" t="s">
        <v>35</v>
      </c>
      <c r="AN9" s="70" t="s">
        <v>37</v>
      </c>
      <c r="AO9" s="52"/>
      <c r="AP9" s="64" t="s">
        <v>20</v>
      </c>
      <c r="AQ9" s="35"/>
      <c r="AR9" s="35"/>
      <c r="AS9" s="52"/>
      <c r="AT9" s="72">
        <v>1</v>
      </c>
      <c r="AU9" s="73">
        <v>0</v>
      </c>
      <c r="AV9" s="53" t="s">
        <v>31</v>
      </c>
    </row>
    <row r="10" spans="2:48" ht="16.5" thickBot="1">
      <c r="B10" s="13">
        <v>41617</v>
      </c>
      <c r="C10" s="11" t="s">
        <v>0</v>
      </c>
      <c r="D10" s="15">
        <v>5</v>
      </c>
      <c r="E10" s="2"/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f>SUM(F10:J10)</f>
        <v>0</v>
      </c>
      <c r="L10" s="2"/>
      <c r="M10" s="7">
        <v>0</v>
      </c>
      <c r="N10" s="7">
        <v>0</v>
      </c>
      <c r="O10" s="2"/>
      <c r="P10" s="17">
        <f>D10-(M10+N10)</f>
        <v>5</v>
      </c>
      <c r="Q10" s="2"/>
      <c r="R10" s="7" t="s">
        <v>181</v>
      </c>
      <c r="S10" s="106">
        <v>0.56000000000000005</v>
      </c>
      <c r="T10" s="7">
        <v>23</v>
      </c>
      <c r="U10" s="18">
        <v>126</v>
      </c>
      <c r="V10" s="2"/>
      <c r="W10" s="19">
        <v>48</v>
      </c>
      <c r="X10" s="74">
        <v>48</v>
      </c>
      <c r="Y10" s="22"/>
      <c r="Z10" s="19">
        <v>0</v>
      </c>
      <c r="AA10" s="19">
        <v>0</v>
      </c>
      <c r="AB10" s="5"/>
      <c r="AC10" s="18">
        <f>X10*S10</f>
        <v>26.880000000000003</v>
      </c>
      <c r="AD10" s="47">
        <v>0</v>
      </c>
      <c r="AE10" s="7">
        <v>0</v>
      </c>
      <c r="AF10" s="7">
        <v>0</v>
      </c>
      <c r="AG10" s="47">
        <f>AD10+AF10</f>
        <v>0</v>
      </c>
      <c r="AH10" s="4"/>
      <c r="AI10" s="7">
        <v>0</v>
      </c>
      <c r="AJ10" s="7">
        <v>0</v>
      </c>
      <c r="AK10" s="7">
        <f>100- ((AI10+AJ10)/(X10*2))*100</f>
        <v>100</v>
      </c>
      <c r="AL10" s="49">
        <v>525</v>
      </c>
      <c r="AM10" s="49">
        <f>AC10+AD10+AE10+AF10</f>
        <v>26.880000000000003</v>
      </c>
      <c r="AN10" s="49">
        <f>AL10-AM10</f>
        <v>498.12</v>
      </c>
      <c r="AO10" s="5"/>
      <c r="AP10" s="7">
        <f>(X10/U10)*100</f>
        <v>38.095238095238095</v>
      </c>
      <c r="AQ10" s="18">
        <f>(AD10/(AC10+AD10))*100</f>
        <v>0</v>
      </c>
      <c r="AR10" s="7">
        <f>(AG10/AC10)*100</f>
        <v>0</v>
      </c>
      <c r="AS10" s="2"/>
      <c r="AT10" s="7" t="s">
        <v>52</v>
      </c>
      <c r="AU10" s="7" t="s">
        <v>52</v>
      </c>
      <c r="AV10" s="7" t="s">
        <v>57</v>
      </c>
    </row>
    <row r="11" spans="2:48" ht="16.5" thickBot="1">
      <c r="B11" s="14" t="s">
        <v>80</v>
      </c>
      <c r="C11" s="12"/>
      <c r="D11" s="12"/>
      <c r="E11" s="2"/>
      <c r="F11" s="8"/>
      <c r="G11" s="8"/>
      <c r="H11" s="8"/>
      <c r="I11" s="8"/>
      <c r="J11" s="8"/>
      <c r="K11" s="8"/>
      <c r="L11" s="2"/>
      <c r="M11" s="8"/>
      <c r="N11" s="8"/>
      <c r="O11" s="2"/>
      <c r="P11" s="133">
        <f>D10-K10-M10-N10</f>
        <v>5</v>
      </c>
      <c r="Q11" s="2"/>
      <c r="R11" s="8"/>
      <c r="S11" s="48"/>
      <c r="T11" s="8"/>
      <c r="U11" s="134">
        <f>P11*T10</f>
        <v>115</v>
      </c>
      <c r="V11" s="2"/>
      <c r="W11" s="20"/>
      <c r="X11" s="75"/>
      <c r="Y11" s="21"/>
      <c r="Z11" s="20"/>
      <c r="AA11" s="23"/>
      <c r="AB11" s="5"/>
      <c r="AC11" s="8"/>
      <c r="AD11" s="48"/>
      <c r="AE11" s="8"/>
      <c r="AF11" s="8"/>
      <c r="AG11" s="8"/>
      <c r="AH11" s="4"/>
      <c r="AI11" s="8"/>
      <c r="AJ11" s="8"/>
      <c r="AK11" s="8"/>
      <c r="AL11" s="8"/>
      <c r="AM11" s="8"/>
      <c r="AN11" s="8"/>
      <c r="AO11" s="5"/>
      <c r="AP11" s="134">
        <f>(X10/U11)*100</f>
        <v>41.739130434782609</v>
      </c>
      <c r="AQ11" s="8"/>
      <c r="AR11" s="8"/>
      <c r="AS11" s="2"/>
      <c r="AT11" s="8"/>
      <c r="AU11" s="8"/>
      <c r="AV11" s="10"/>
    </row>
    <row r="12" spans="2:48" ht="15.75" thickBot="1"/>
    <row r="13" spans="2:48" ht="16.5" thickBot="1">
      <c r="B13" s="13">
        <v>41618</v>
      </c>
      <c r="C13" s="11" t="s">
        <v>0</v>
      </c>
      <c r="D13" s="15">
        <v>5</v>
      </c>
      <c r="E13" s="2"/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f>SUM(F13:J13)</f>
        <v>0</v>
      </c>
      <c r="L13" s="2"/>
      <c r="M13" s="7">
        <v>0</v>
      </c>
      <c r="N13" s="7">
        <v>0</v>
      </c>
      <c r="O13" s="2"/>
      <c r="P13" s="17">
        <f>D13-(M13+N13)</f>
        <v>5</v>
      </c>
      <c r="Q13" s="2"/>
      <c r="R13" s="7" t="s">
        <v>182</v>
      </c>
      <c r="S13" s="106">
        <v>0.36</v>
      </c>
      <c r="T13" s="7">
        <v>25</v>
      </c>
      <c r="U13" s="18">
        <v>126</v>
      </c>
      <c r="V13" s="2"/>
      <c r="W13" s="19">
        <v>116</v>
      </c>
      <c r="X13" s="74">
        <v>116</v>
      </c>
      <c r="Y13" s="22"/>
      <c r="Z13" s="19">
        <v>0</v>
      </c>
      <c r="AA13" s="19">
        <v>0</v>
      </c>
      <c r="AB13" s="5"/>
      <c r="AC13" s="18">
        <f>X13*S13</f>
        <v>41.76</v>
      </c>
      <c r="AD13" s="47">
        <v>0</v>
      </c>
      <c r="AE13" s="7">
        <v>0</v>
      </c>
      <c r="AF13" s="7">
        <v>0</v>
      </c>
      <c r="AG13" s="47">
        <f>AD13+AF13</f>
        <v>0</v>
      </c>
      <c r="AH13" s="4"/>
      <c r="AI13" s="7">
        <v>0</v>
      </c>
      <c r="AJ13" s="7">
        <v>0</v>
      </c>
      <c r="AK13" s="7">
        <f>100- ((AI13+AJ13)/(X13*2))*100</f>
        <v>100</v>
      </c>
      <c r="AL13" s="49">
        <f>AN10</f>
        <v>498.12</v>
      </c>
      <c r="AM13" s="49">
        <f>AC13+AD13+AE13+AF13</f>
        <v>41.76</v>
      </c>
      <c r="AN13" s="49">
        <f>AL13-AM13</f>
        <v>456.36</v>
      </c>
      <c r="AO13" s="5"/>
      <c r="AP13" s="7">
        <f>(X13/U13)*100</f>
        <v>92.063492063492063</v>
      </c>
      <c r="AQ13" s="18">
        <f>(AD13/(AC13+AD13))*100</f>
        <v>0</v>
      </c>
      <c r="AR13" s="7">
        <f>(AG13/AC13)*100</f>
        <v>0</v>
      </c>
      <c r="AS13" s="2"/>
      <c r="AT13" s="7" t="s">
        <v>52</v>
      </c>
      <c r="AU13" s="7" t="s">
        <v>52</v>
      </c>
      <c r="AV13" s="7" t="s">
        <v>57</v>
      </c>
    </row>
    <row r="14" spans="2:48" ht="16.5" thickBot="1">
      <c r="B14" s="14" t="s">
        <v>80</v>
      </c>
      <c r="C14" s="12"/>
      <c r="D14" s="12"/>
      <c r="E14" s="2"/>
      <c r="F14" s="8"/>
      <c r="G14" s="8"/>
      <c r="H14" s="8"/>
      <c r="I14" s="8"/>
      <c r="J14" s="8"/>
      <c r="K14" s="8"/>
      <c r="L14" s="2"/>
      <c r="M14" s="8"/>
      <c r="N14" s="8"/>
      <c r="O14" s="2"/>
      <c r="P14" s="133">
        <f>D13-K13-M13-N13</f>
        <v>5</v>
      </c>
      <c r="Q14" s="2"/>
      <c r="R14" s="8"/>
      <c r="S14" s="48"/>
      <c r="T14" s="8"/>
      <c r="U14" s="134">
        <f>P14*T13</f>
        <v>125</v>
      </c>
      <c r="V14" s="2"/>
      <c r="W14" s="20"/>
      <c r="X14" s="75"/>
      <c r="Y14" s="21"/>
      <c r="Z14" s="20"/>
      <c r="AA14" s="23"/>
      <c r="AB14" s="5"/>
      <c r="AC14" s="8"/>
      <c r="AD14" s="48"/>
      <c r="AE14" s="8"/>
      <c r="AF14" s="8"/>
      <c r="AG14" s="8"/>
      <c r="AH14" s="4"/>
      <c r="AI14" s="8"/>
      <c r="AJ14" s="8"/>
      <c r="AK14" s="8"/>
      <c r="AL14" s="8"/>
      <c r="AM14" s="8"/>
      <c r="AN14" s="8"/>
      <c r="AO14" s="5"/>
      <c r="AP14" s="134">
        <f>(X13/U14)*100</f>
        <v>92.800000000000011</v>
      </c>
      <c r="AQ14" s="8"/>
      <c r="AR14" s="8"/>
      <c r="AS14" s="2"/>
      <c r="AT14" s="8"/>
      <c r="AU14" s="8"/>
      <c r="AV14" s="10"/>
    </row>
    <row r="15" spans="2:48" ht="15.75" thickBot="1"/>
    <row r="16" spans="2:48" ht="16.5" thickBot="1">
      <c r="B16" s="13">
        <v>41619</v>
      </c>
      <c r="C16" s="11" t="s">
        <v>0</v>
      </c>
      <c r="D16" s="15">
        <v>5</v>
      </c>
      <c r="E16" s="2"/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f>SUM(F16:J16)</f>
        <v>0</v>
      </c>
      <c r="L16" s="2"/>
      <c r="M16" s="7">
        <v>0</v>
      </c>
      <c r="N16" s="7">
        <v>0</v>
      </c>
      <c r="O16" s="2"/>
      <c r="P16" s="17">
        <f>D16-(M16+N16)</f>
        <v>5</v>
      </c>
      <c r="Q16" s="2"/>
      <c r="R16" s="7" t="s">
        <v>182</v>
      </c>
      <c r="S16" s="106">
        <v>0.36</v>
      </c>
      <c r="T16" s="7">
        <v>25</v>
      </c>
      <c r="U16" s="18">
        <v>126</v>
      </c>
      <c r="V16" s="2"/>
      <c r="W16" s="19">
        <v>134</v>
      </c>
      <c r="X16" s="74">
        <v>134</v>
      </c>
      <c r="Y16" s="22"/>
      <c r="Z16" s="19">
        <v>0</v>
      </c>
      <c r="AA16" s="19">
        <v>0</v>
      </c>
      <c r="AB16" s="5"/>
      <c r="AC16" s="18">
        <f>X16*S16</f>
        <v>48.239999999999995</v>
      </c>
      <c r="AD16" s="47">
        <v>0</v>
      </c>
      <c r="AE16" s="7">
        <v>0</v>
      </c>
      <c r="AF16" s="7">
        <v>0</v>
      </c>
      <c r="AG16" s="47">
        <f>AD16+AF16</f>
        <v>0</v>
      </c>
      <c r="AH16" s="4"/>
      <c r="AI16" s="7">
        <v>0</v>
      </c>
      <c r="AJ16" s="7">
        <v>0</v>
      </c>
      <c r="AK16" s="7">
        <f>100- ((AI16+AJ16)/(X16*2))*100</f>
        <v>100</v>
      </c>
      <c r="AL16" s="49">
        <f>AN13</f>
        <v>456.36</v>
      </c>
      <c r="AM16" s="49">
        <f>AC16+AD16+AE16+AF16</f>
        <v>48.239999999999995</v>
      </c>
      <c r="AN16" s="49">
        <f>AL16-AM16</f>
        <v>408.12</v>
      </c>
      <c r="AO16" s="5"/>
      <c r="AP16" s="7">
        <f>(X16/U16)*100</f>
        <v>106.34920634920636</v>
      </c>
      <c r="AQ16" s="18">
        <f>(AD16/(AC16+AD16))*100</f>
        <v>0</v>
      </c>
      <c r="AR16" s="7">
        <f>(AG16/AC16)*100</f>
        <v>0</v>
      </c>
      <c r="AS16" s="2"/>
      <c r="AT16" s="7" t="s">
        <v>52</v>
      </c>
      <c r="AU16" s="7" t="s">
        <v>52</v>
      </c>
      <c r="AV16" s="7" t="s">
        <v>57</v>
      </c>
    </row>
    <row r="17" spans="2:48" ht="16.5" thickBot="1">
      <c r="B17" s="14" t="s">
        <v>80</v>
      </c>
      <c r="C17" s="12"/>
      <c r="D17" s="12"/>
      <c r="E17" s="2"/>
      <c r="F17" s="8"/>
      <c r="G17" s="8"/>
      <c r="H17" s="8"/>
      <c r="I17" s="8"/>
      <c r="J17" s="8"/>
      <c r="K17" s="8"/>
      <c r="L17" s="2"/>
      <c r="M17" s="8"/>
      <c r="N17" s="8"/>
      <c r="O17" s="2"/>
      <c r="P17" s="133">
        <f>D16-K16-M16-N16</f>
        <v>5</v>
      </c>
      <c r="Q17" s="2"/>
      <c r="R17" s="8"/>
      <c r="S17" s="48"/>
      <c r="T17" s="8"/>
      <c r="U17" s="134">
        <f>P17*T16</f>
        <v>125</v>
      </c>
      <c r="V17" s="2"/>
      <c r="W17" s="20"/>
      <c r="X17" s="75"/>
      <c r="Y17" s="21"/>
      <c r="Z17" s="20"/>
      <c r="AA17" s="23"/>
      <c r="AB17" s="5"/>
      <c r="AC17" s="8"/>
      <c r="AD17" s="48"/>
      <c r="AE17" s="8"/>
      <c r="AF17" s="8"/>
      <c r="AG17" s="8"/>
      <c r="AH17" s="4"/>
      <c r="AI17" s="8"/>
      <c r="AJ17" s="8"/>
      <c r="AK17" s="8"/>
      <c r="AL17" s="8"/>
      <c r="AM17" s="8"/>
      <c r="AN17" s="8"/>
      <c r="AO17" s="5"/>
      <c r="AP17" s="134">
        <f>(X16/U17)*100</f>
        <v>107.2</v>
      </c>
      <c r="AQ17" s="8"/>
      <c r="AR17" s="8"/>
      <c r="AS17" s="2"/>
      <c r="AT17" s="8"/>
      <c r="AU17" s="8"/>
      <c r="AV17" s="10"/>
    </row>
    <row r="18" spans="2:48" ht="15.75" thickBot="1"/>
    <row r="19" spans="2:48" ht="16.5" thickBot="1">
      <c r="B19" s="13">
        <v>41624</v>
      </c>
      <c r="C19" s="11" t="s">
        <v>0</v>
      </c>
      <c r="D19" s="15">
        <v>8</v>
      </c>
      <c r="E19" s="2"/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f>SUM(F19:J19)</f>
        <v>0</v>
      </c>
      <c r="L19" s="2"/>
      <c r="M19" s="7">
        <v>0</v>
      </c>
      <c r="N19" s="7">
        <v>0</v>
      </c>
      <c r="O19" s="2"/>
      <c r="P19" s="17">
        <f>D19-(M19+N19)</f>
        <v>8</v>
      </c>
      <c r="Q19" s="2"/>
      <c r="R19" s="7" t="s">
        <v>184</v>
      </c>
      <c r="S19" s="106">
        <v>0.86</v>
      </c>
      <c r="T19" s="7">
        <v>19</v>
      </c>
      <c r="U19" s="18">
        <v>126</v>
      </c>
      <c r="V19" s="2"/>
      <c r="W19" s="19">
        <v>121</v>
      </c>
      <c r="X19" s="74">
        <v>121</v>
      </c>
      <c r="Y19" s="22"/>
      <c r="Z19" s="19">
        <v>0</v>
      </c>
      <c r="AA19" s="19">
        <v>0</v>
      </c>
      <c r="AB19" s="5"/>
      <c r="AC19" s="18">
        <f>X19*S19</f>
        <v>104.06</v>
      </c>
      <c r="AD19" s="47">
        <v>0</v>
      </c>
      <c r="AE19" s="7">
        <v>0</v>
      </c>
      <c r="AF19" s="7">
        <v>0</v>
      </c>
      <c r="AG19" s="47">
        <f>AD19+AF19</f>
        <v>0</v>
      </c>
      <c r="AH19" s="4"/>
      <c r="AI19" s="7">
        <v>0</v>
      </c>
      <c r="AJ19" s="7">
        <v>0</v>
      </c>
      <c r="AK19" s="7">
        <f>100- ((AI19+AJ19)/(X19*2))*100</f>
        <v>100</v>
      </c>
      <c r="AL19" s="49">
        <f>AN16</f>
        <v>408.12</v>
      </c>
      <c r="AM19" s="49">
        <f>AC19+AD19+AE19+AF19</f>
        <v>104.06</v>
      </c>
      <c r="AN19" s="49">
        <f>AL19-AM19</f>
        <v>304.06</v>
      </c>
      <c r="AO19" s="5"/>
      <c r="AP19" s="7">
        <f>(X19/U19)*100</f>
        <v>96.031746031746039</v>
      </c>
      <c r="AQ19" s="18">
        <f>(AD19/(AC19+AD19))*100</f>
        <v>0</v>
      </c>
      <c r="AR19" s="7">
        <f>(AG19/AC19)*100</f>
        <v>0</v>
      </c>
      <c r="AS19" s="2"/>
      <c r="AT19" s="7" t="s">
        <v>52</v>
      </c>
      <c r="AU19" s="7" t="s">
        <v>52</v>
      </c>
      <c r="AV19" s="7" t="s">
        <v>57</v>
      </c>
    </row>
    <row r="20" spans="2:48" ht="16.5" thickBot="1">
      <c r="B20" s="14" t="s">
        <v>153</v>
      </c>
      <c r="C20" s="12"/>
      <c r="D20" s="12"/>
      <c r="E20" s="2"/>
      <c r="F20" s="8"/>
      <c r="G20" s="8"/>
      <c r="H20" s="8"/>
      <c r="I20" s="8"/>
      <c r="J20" s="8"/>
      <c r="K20" s="8"/>
      <c r="L20" s="2"/>
      <c r="M20" s="8"/>
      <c r="N20" s="8"/>
      <c r="O20" s="2"/>
      <c r="P20" s="133">
        <f>D19-K19-M19-N19</f>
        <v>8</v>
      </c>
      <c r="Q20" s="2"/>
      <c r="R20" s="8"/>
      <c r="S20" s="48"/>
      <c r="T20" s="8"/>
      <c r="U20" s="134">
        <f>P20*T19</f>
        <v>152</v>
      </c>
      <c r="V20" s="2"/>
      <c r="W20" s="20"/>
      <c r="X20" s="75"/>
      <c r="Y20" s="21"/>
      <c r="Z20" s="20"/>
      <c r="AA20" s="23"/>
      <c r="AB20" s="5"/>
      <c r="AC20" s="8"/>
      <c r="AD20" s="48"/>
      <c r="AE20" s="8"/>
      <c r="AF20" s="8"/>
      <c r="AG20" s="8"/>
      <c r="AH20" s="4"/>
      <c r="AI20" s="8"/>
      <c r="AJ20" s="8"/>
      <c r="AK20" s="8"/>
      <c r="AL20" s="8"/>
      <c r="AM20" s="8"/>
      <c r="AN20" s="8"/>
      <c r="AO20" s="5"/>
      <c r="AP20" s="134">
        <f>(X19/U20)*100</f>
        <v>79.60526315789474</v>
      </c>
      <c r="AQ20" s="8"/>
      <c r="AR20" s="8"/>
      <c r="AS20" s="2"/>
      <c r="AT20" s="8"/>
      <c r="AU20" s="8"/>
      <c r="AV20" s="10"/>
    </row>
    <row r="21" spans="2:48" ht="15.75" thickBot="1"/>
    <row r="22" spans="2:48" ht="16.5" thickBot="1">
      <c r="B22" s="13">
        <v>41625</v>
      </c>
      <c r="C22" s="11" t="s">
        <v>0</v>
      </c>
      <c r="D22" s="15">
        <v>8</v>
      </c>
      <c r="E22" s="2"/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f>SUM(F22:J22)</f>
        <v>0</v>
      </c>
      <c r="L22" s="2"/>
      <c r="M22" s="7">
        <v>0</v>
      </c>
      <c r="N22" s="7">
        <v>0</v>
      </c>
      <c r="O22" s="2"/>
      <c r="P22" s="17">
        <f>D22-(M22+N22)</f>
        <v>8</v>
      </c>
      <c r="Q22" s="2"/>
      <c r="R22" s="7" t="s">
        <v>184</v>
      </c>
      <c r="S22" s="106">
        <v>0.86</v>
      </c>
      <c r="T22" s="7">
        <v>19</v>
      </c>
      <c r="U22" s="18">
        <v>126</v>
      </c>
      <c r="V22" s="2"/>
      <c r="W22" s="19">
        <v>84</v>
      </c>
      <c r="X22" s="74">
        <v>84</v>
      </c>
      <c r="Y22" s="22"/>
      <c r="Z22" s="19">
        <v>0</v>
      </c>
      <c r="AA22" s="19">
        <v>0</v>
      </c>
      <c r="AB22" s="5"/>
      <c r="AC22" s="18">
        <f>X22*S22</f>
        <v>72.239999999999995</v>
      </c>
      <c r="AD22" s="47">
        <v>0</v>
      </c>
      <c r="AE22" s="7">
        <v>0</v>
      </c>
      <c r="AF22" s="7">
        <v>0</v>
      </c>
      <c r="AG22" s="47">
        <f>AD22+AF22</f>
        <v>0</v>
      </c>
      <c r="AH22" s="4"/>
      <c r="AI22" s="7">
        <v>0</v>
      </c>
      <c r="AJ22" s="7">
        <v>0</v>
      </c>
      <c r="AK22" s="7">
        <f>100- ((AI22+AJ22)/(X22*2))*100</f>
        <v>100</v>
      </c>
      <c r="AL22" s="49">
        <f>AN19</f>
        <v>304.06</v>
      </c>
      <c r="AM22" s="49">
        <f>AC22+AD22+AE22+AF22</f>
        <v>72.239999999999995</v>
      </c>
      <c r="AN22" s="49">
        <f>AL22-AM22</f>
        <v>231.82</v>
      </c>
      <c r="AO22" s="5"/>
      <c r="AP22" s="7">
        <f>(X22/U22)*100</f>
        <v>66.666666666666657</v>
      </c>
      <c r="AQ22" s="18">
        <f>(AD22/(AC22+AD22))*100</f>
        <v>0</v>
      </c>
      <c r="AR22" s="7">
        <f>(AG22/AC22)*100</f>
        <v>0</v>
      </c>
      <c r="AS22" s="2"/>
      <c r="AT22" s="7" t="s">
        <v>52</v>
      </c>
      <c r="AU22" s="7" t="s">
        <v>52</v>
      </c>
      <c r="AV22" s="7" t="s">
        <v>57</v>
      </c>
    </row>
    <row r="23" spans="2:48" ht="16.5" thickBot="1">
      <c r="B23" s="14" t="s">
        <v>153</v>
      </c>
      <c r="C23" s="12"/>
      <c r="D23" s="12"/>
      <c r="E23" s="2"/>
      <c r="F23" s="8"/>
      <c r="G23" s="8"/>
      <c r="H23" s="8"/>
      <c r="I23" s="8"/>
      <c r="J23" s="8"/>
      <c r="K23" s="8"/>
      <c r="L23" s="2"/>
      <c r="M23" s="8"/>
      <c r="N23" s="8"/>
      <c r="O23" s="2"/>
      <c r="P23" s="133">
        <f>D22-K22-M22-N22</f>
        <v>8</v>
      </c>
      <c r="Q23" s="2"/>
      <c r="R23" s="8"/>
      <c r="S23" s="48"/>
      <c r="T23" s="8"/>
      <c r="U23" s="134">
        <f>P23*T22</f>
        <v>152</v>
      </c>
      <c r="V23" s="2"/>
      <c r="W23" s="20"/>
      <c r="X23" s="75"/>
      <c r="Y23" s="21"/>
      <c r="Z23" s="20"/>
      <c r="AA23" s="23"/>
      <c r="AB23" s="5"/>
      <c r="AC23" s="8"/>
      <c r="AD23" s="48"/>
      <c r="AE23" s="8"/>
      <c r="AF23" s="8"/>
      <c r="AG23" s="8"/>
      <c r="AH23" s="4"/>
      <c r="AI23" s="8"/>
      <c r="AJ23" s="8"/>
      <c r="AK23" s="8"/>
      <c r="AL23" s="8"/>
      <c r="AM23" s="8"/>
      <c r="AN23" s="8"/>
      <c r="AO23" s="5"/>
      <c r="AP23" s="134">
        <f>(X22/U23)*100</f>
        <v>55.26315789473685</v>
      </c>
      <c r="AQ23" s="8"/>
      <c r="AR23" s="8"/>
      <c r="AS23" s="2"/>
      <c r="AT23" s="8"/>
      <c r="AU23" s="8"/>
      <c r="AV23" s="10"/>
    </row>
    <row r="24" spans="2:48" ht="15.75" thickBot="1"/>
    <row r="25" spans="2:48">
      <c r="B25" s="29" t="s">
        <v>32</v>
      </c>
      <c r="C25" s="30" t="s">
        <v>1</v>
      </c>
      <c r="D25" s="31" t="s">
        <v>1</v>
      </c>
      <c r="E25" s="54"/>
      <c r="F25" s="212" t="s">
        <v>12</v>
      </c>
      <c r="G25" s="213"/>
      <c r="H25" s="213"/>
      <c r="I25" s="213"/>
      <c r="J25" s="213"/>
      <c r="K25" s="214"/>
      <c r="L25" s="15"/>
      <c r="M25" s="215" t="s">
        <v>33</v>
      </c>
      <c r="N25" s="216"/>
      <c r="O25" s="15"/>
      <c r="P25" s="50" t="s">
        <v>10</v>
      </c>
      <c r="Q25" s="54"/>
      <c r="R25" s="50" t="s">
        <v>41</v>
      </c>
      <c r="S25" s="104"/>
      <c r="T25" s="50" t="s">
        <v>29</v>
      </c>
      <c r="U25" s="55" t="s">
        <v>14</v>
      </c>
      <c r="V25" s="54" t="s">
        <v>9</v>
      </c>
      <c r="W25" s="98" t="s">
        <v>62</v>
      </c>
      <c r="X25" s="96" t="s">
        <v>14</v>
      </c>
      <c r="Y25" s="56"/>
      <c r="Z25" s="102" t="s">
        <v>59</v>
      </c>
      <c r="AA25" s="99" t="s">
        <v>43</v>
      </c>
      <c r="AB25" s="54"/>
      <c r="AC25" s="57" t="s">
        <v>38</v>
      </c>
      <c r="AD25" s="58"/>
      <c r="AE25" s="59"/>
      <c r="AF25" s="60"/>
      <c r="AG25" s="50" t="s">
        <v>11</v>
      </c>
      <c r="AH25" s="54"/>
      <c r="AI25" s="217" t="s">
        <v>47</v>
      </c>
      <c r="AJ25" s="218"/>
      <c r="AK25" s="219"/>
      <c r="AL25" s="217" t="s">
        <v>39</v>
      </c>
      <c r="AM25" s="218"/>
      <c r="AN25" s="219"/>
      <c r="AO25" s="54"/>
      <c r="AP25" s="55" t="s">
        <v>22</v>
      </c>
      <c r="AQ25" s="50" t="s">
        <v>20</v>
      </c>
      <c r="AR25" s="50" t="s">
        <v>20</v>
      </c>
      <c r="AS25" s="54"/>
      <c r="AT25" s="15" t="s">
        <v>22</v>
      </c>
      <c r="AU25" s="15" t="s">
        <v>9</v>
      </c>
      <c r="AV25" s="61" t="s">
        <v>9</v>
      </c>
    </row>
    <row r="26" spans="2:48" ht="15.75" thickBot="1">
      <c r="B26" s="32" t="s">
        <v>9</v>
      </c>
      <c r="C26" s="25" t="s">
        <v>9</v>
      </c>
      <c r="D26" s="33" t="s">
        <v>10</v>
      </c>
      <c r="E26" s="3"/>
      <c r="F26" s="37" t="s">
        <v>3</v>
      </c>
      <c r="G26" s="37" t="s">
        <v>4</v>
      </c>
      <c r="H26" s="37" t="s">
        <v>5</v>
      </c>
      <c r="I26" s="37" t="s">
        <v>6</v>
      </c>
      <c r="J26" s="37" t="s">
        <v>8</v>
      </c>
      <c r="K26" s="37" t="s">
        <v>11</v>
      </c>
      <c r="L26" s="2"/>
      <c r="M26" s="38" t="s">
        <v>10</v>
      </c>
      <c r="N26" s="39" t="s">
        <v>61</v>
      </c>
      <c r="O26" s="1"/>
      <c r="P26" s="25" t="s">
        <v>2</v>
      </c>
      <c r="Q26" s="3"/>
      <c r="R26" s="25"/>
      <c r="S26" s="105" t="s">
        <v>34</v>
      </c>
      <c r="T26" s="25" t="s">
        <v>46</v>
      </c>
      <c r="U26" s="41" t="s">
        <v>16</v>
      </c>
      <c r="V26" s="3" t="s">
        <v>9</v>
      </c>
      <c r="W26" s="101" t="s">
        <v>58</v>
      </c>
      <c r="X26" s="97" t="s">
        <v>11</v>
      </c>
      <c r="Y26" s="6"/>
      <c r="Z26" s="103" t="s">
        <v>42</v>
      </c>
      <c r="AA26" s="100"/>
      <c r="AB26" s="3"/>
      <c r="AC26" s="24" t="s">
        <v>23</v>
      </c>
      <c r="AD26" s="46" t="s">
        <v>18</v>
      </c>
      <c r="AE26" s="24" t="s">
        <v>25</v>
      </c>
      <c r="AF26" s="24" t="s">
        <v>26</v>
      </c>
      <c r="AG26" s="25" t="s">
        <v>30</v>
      </c>
      <c r="AH26" s="16"/>
      <c r="AI26" s="26"/>
      <c r="AJ26" s="27"/>
      <c r="AK26" s="28"/>
      <c r="AL26" s="26" t="s">
        <v>60</v>
      </c>
      <c r="AM26" s="27"/>
      <c r="AN26" s="110" t="s">
        <v>185</v>
      </c>
      <c r="AO26" s="3"/>
      <c r="AP26" s="41" t="s">
        <v>14</v>
      </c>
      <c r="AQ26" s="25" t="s">
        <v>27</v>
      </c>
      <c r="AR26" s="25" t="s">
        <v>28</v>
      </c>
      <c r="AS26" s="3"/>
      <c r="AT26" s="2" t="s">
        <v>14</v>
      </c>
      <c r="AU26" s="2" t="s">
        <v>27</v>
      </c>
      <c r="AV26" s="62" t="s">
        <v>28</v>
      </c>
    </row>
    <row r="27" spans="2:48" ht="15.75" thickBot="1">
      <c r="B27" s="34"/>
      <c r="C27" s="35"/>
      <c r="D27" s="36" t="s">
        <v>9</v>
      </c>
      <c r="E27" s="52"/>
      <c r="F27" s="63"/>
      <c r="G27" s="63"/>
      <c r="H27" s="63"/>
      <c r="I27" s="63" t="s">
        <v>7</v>
      </c>
      <c r="J27" s="63"/>
      <c r="K27" s="63"/>
      <c r="L27" s="12"/>
      <c r="M27" s="51" t="s">
        <v>15</v>
      </c>
      <c r="N27" s="63"/>
      <c r="O27" s="12"/>
      <c r="P27" s="35" t="s">
        <v>9</v>
      </c>
      <c r="Q27" s="52"/>
      <c r="R27" s="35"/>
      <c r="S27" s="67"/>
      <c r="T27" s="35" t="s">
        <v>13</v>
      </c>
      <c r="U27" s="64" t="s">
        <v>17</v>
      </c>
      <c r="V27" s="52"/>
      <c r="W27" s="42" t="s">
        <v>19</v>
      </c>
      <c r="X27" s="65"/>
      <c r="Y27" s="52"/>
      <c r="Z27" s="43" t="s">
        <v>19</v>
      </c>
      <c r="AA27" s="44" t="s">
        <v>19</v>
      </c>
      <c r="AB27" s="66"/>
      <c r="AC27" s="35" t="s">
        <v>24</v>
      </c>
      <c r="AD27" s="67" t="s">
        <v>24</v>
      </c>
      <c r="AE27" s="35" t="s">
        <v>24</v>
      </c>
      <c r="AF27" s="35" t="s">
        <v>24</v>
      </c>
      <c r="AG27" s="35" t="s">
        <v>24</v>
      </c>
      <c r="AH27" s="52"/>
      <c r="AI27" s="68" t="s">
        <v>49</v>
      </c>
      <c r="AJ27" s="69" t="s">
        <v>48</v>
      </c>
      <c r="AK27" s="70" t="s">
        <v>50</v>
      </c>
      <c r="AL27" s="71" t="s">
        <v>36</v>
      </c>
      <c r="AM27" s="69" t="s">
        <v>35</v>
      </c>
      <c r="AN27" s="70" t="s">
        <v>37</v>
      </c>
      <c r="AO27" s="52"/>
      <c r="AP27" s="64" t="s">
        <v>20</v>
      </c>
      <c r="AQ27" s="35"/>
      <c r="AR27" s="35"/>
      <c r="AS27" s="52"/>
      <c r="AT27" s="72">
        <v>1</v>
      </c>
      <c r="AU27" s="73">
        <v>0</v>
      </c>
      <c r="AV27" s="53" t="s">
        <v>31</v>
      </c>
    </row>
    <row r="28" spans="2:48" ht="16.5" thickBot="1">
      <c r="B28" s="13">
        <v>41626</v>
      </c>
      <c r="C28" s="11" t="s">
        <v>0</v>
      </c>
      <c r="D28" s="15">
        <v>9</v>
      </c>
      <c r="E28" s="2"/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f>SUM(F28:J28)</f>
        <v>0</v>
      </c>
      <c r="L28" s="2"/>
      <c r="M28" s="7">
        <v>0</v>
      </c>
      <c r="N28" s="7">
        <v>0</v>
      </c>
      <c r="O28" s="2"/>
      <c r="P28" s="17">
        <f>D28-(M28+N28)</f>
        <v>9</v>
      </c>
      <c r="Q28" s="2"/>
      <c r="R28" s="7" t="s">
        <v>51</v>
      </c>
      <c r="S28" s="106">
        <v>1.8</v>
      </c>
      <c r="T28" s="7">
        <v>17</v>
      </c>
      <c r="U28" s="18">
        <v>126</v>
      </c>
      <c r="V28" s="2"/>
      <c r="W28" s="19">
        <v>113</v>
      </c>
      <c r="X28" s="74">
        <v>113</v>
      </c>
      <c r="Y28" s="22"/>
      <c r="Z28" s="19">
        <v>0</v>
      </c>
      <c r="AA28" s="19">
        <v>78</v>
      </c>
      <c r="AB28" s="5"/>
      <c r="AC28" s="18">
        <f>X28*S28</f>
        <v>203.4</v>
      </c>
      <c r="AD28" s="47">
        <v>26.8</v>
      </c>
      <c r="AE28" s="7">
        <v>0</v>
      </c>
      <c r="AF28" s="7">
        <v>0</v>
      </c>
      <c r="AG28" s="47">
        <f>AD28+AF28</f>
        <v>26.8</v>
      </c>
      <c r="AH28" s="4"/>
      <c r="AI28" s="7">
        <v>0</v>
      </c>
      <c r="AJ28" s="7">
        <v>0</v>
      </c>
      <c r="AK28" s="7">
        <f>100- ((AI28+AJ28)/(X28*2))*100</f>
        <v>100</v>
      </c>
      <c r="AL28" s="49">
        <v>927.03</v>
      </c>
      <c r="AM28" s="49">
        <f>AC28+AD28+AE28+AF28</f>
        <v>230.20000000000002</v>
      </c>
      <c r="AN28" s="49">
        <f>AL28-AM28</f>
        <v>696.82999999999993</v>
      </c>
      <c r="AO28" s="5"/>
      <c r="AP28" s="7">
        <f>(X28/U28)*100</f>
        <v>89.682539682539684</v>
      </c>
      <c r="AQ28" s="18">
        <f>(AD28/(AC28+AD28))*100</f>
        <v>11.642050390964378</v>
      </c>
      <c r="AR28" s="7">
        <f>(AG28/AC28)*100</f>
        <v>13.176007866273354</v>
      </c>
      <c r="AS28" s="2"/>
      <c r="AT28" s="7" t="s">
        <v>52</v>
      </c>
      <c r="AU28" s="7" t="s">
        <v>52</v>
      </c>
      <c r="AV28" s="7" t="s">
        <v>57</v>
      </c>
    </row>
    <row r="29" spans="2:48" ht="16.5" thickBot="1">
      <c r="B29" s="14" t="s">
        <v>153</v>
      </c>
      <c r="C29" s="12"/>
      <c r="D29" s="12"/>
      <c r="E29" s="2"/>
      <c r="F29" s="8"/>
      <c r="G29" s="8"/>
      <c r="H29" s="8"/>
      <c r="I29" s="8"/>
      <c r="J29" s="8"/>
      <c r="K29" s="8"/>
      <c r="L29" s="2"/>
      <c r="M29" s="8"/>
      <c r="N29" s="8"/>
      <c r="O29" s="2"/>
      <c r="P29" s="133">
        <f>D28-K28-M28-N28</f>
        <v>9</v>
      </c>
      <c r="Q29" s="2"/>
      <c r="R29" s="8"/>
      <c r="S29" s="48"/>
      <c r="T29" s="8"/>
      <c r="U29" s="134">
        <f>P29*T28</f>
        <v>153</v>
      </c>
      <c r="V29" s="2"/>
      <c r="W29" s="20"/>
      <c r="X29" s="75"/>
      <c r="Y29" s="21"/>
      <c r="Z29" s="20"/>
      <c r="AA29" s="23"/>
      <c r="AB29" s="5"/>
      <c r="AC29" s="8"/>
      <c r="AD29" s="48"/>
      <c r="AE29" s="8"/>
      <c r="AF29" s="8"/>
      <c r="AG29" s="8"/>
      <c r="AH29" s="4"/>
      <c r="AI29" s="8"/>
      <c r="AJ29" s="8"/>
      <c r="AK29" s="8"/>
      <c r="AL29" s="8"/>
      <c r="AM29" s="8"/>
      <c r="AN29" s="8"/>
      <c r="AO29" s="5"/>
      <c r="AP29" s="134">
        <f>(X28/U29)*100</f>
        <v>73.856209150326805</v>
      </c>
      <c r="AQ29" s="8"/>
      <c r="AR29" s="8"/>
      <c r="AS29" s="2"/>
      <c r="AT29" s="8"/>
      <c r="AU29" s="8"/>
      <c r="AV29" s="10"/>
    </row>
    <row r="30" spans="2:48" ht="15.75" thickBot="1">
      <c r="AD30"/>
    </row>
    <row r="31" spans="2:48" ht="16.5" thickBot="1">
      <c r="B31" s="13">
        <v>41626</v>
      </c>
      <c r="C31" s="11" t="s">
        <v>0</v>
      </c>
      <c r="D31" s="15">
        <v>9</v>
      </c>
      <c r="E31" s="2"/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f>SUM(F31:J31)</f>
        <v>0</v>
      </c>
      <c r="L31" s="2"/>
      <c r="M31" s="7">
        <v>0</v>
      </c>
      <c r="N31" s="7">
        <v>0</v>
      </c>
      <c r="O31" s="2"/>
      <c r="P31" s="17">
        <f>D31-(M31+N31)</f>
        <v>9</v>
      </c>
      <c r="Q31" s="2"/>
      <c r="R31" s="7" t="s">
        <v>51</v>
      </c>
      <c r="S31" s="106">
        <v>1.8</v>
      </c>
      <c r="T31" s="7">
        <v>17</v>
      </c>
      <c r="U31" s="18">
        <v>126</v>
      </c>
      <c r="V31" s="2"/>
      <c r="W31" s="19">
        <v>147</v>
      </c>
      <c r="X31" s="74">
        <v>147</v>
      </c>
      <c r="Y31" s="22"/>
      <c r="Z31" s="19">
        <v>0</v>
      </c>
      <c r="AA31" s="19">
        <v>6</v>
      </c>
      <c r="AB31" s="5"/>
      <c r="AC31" s="18">
        <f>X31*S31</f>
        <v>264.60000000000002</v>
      </c>
      <c r="AD31" s="47">
        <v>13.4</v>
      </c>
      <c r="AE31" s="7">
        <v>0</v>
      </c>
      <c r="AF31" s="7">
        <v>4.82</v>
      </c>
      <c r="AG31" s="47">
        <f>AD31+AF31</f>
        <v>18.22</v>
      </c>
      <c r="AH31" s="4"/>
      <c r="AI31" s="7">
        <v>0</v>
      </c>
      <c r="AJ31" s="7">
        <v>0</v>
      </c>
      <c r="AK31" s="7">
        <f>100- ((AI31+AJ31)/(X31*2))*100</f>
        <v>100</v>
      </c>
      <c r="AL31" s="49">
        <f>AN28</f>
        <v>696.82999999999993</v>
      </c>
      <c r="AM31" s="49">
        <f>AC31+AD31+AE31+AF31</f>
        <v>282.82</v>
      </c>
      <c r="AN31" s="49">
        <f>AL31-AM31</f>
        <v>414.00999999999993</v>
      </c>
      <c r="AO31" s="5"/>
      <c r="AP31" s="7">
        <f>(X31/U31)*100</f>
        <v>116.66666666666667</v>
      </c>
      <c r="AQ31" s="18">
        <f>(AD31/(AC31+AD31))*100</f>
        <v>4.8201438848920866</v>
      </c>
      <c r="AR31" s="7">
        <f>(AG31/AC31)*100</f>
        <v>6.8858654572940283</v>
      </c>
      <c r="AS31" s="2"/>
      <c r="AT31" s="7" t="s">
        <v>52</v>
      </c>
      <c r="AU31" s="7" t="s">
        <v>52</v>
      </c>
      <c r="AV31" s="7" t="s">
        <v>57</v>
      </c>
    </row>
    <row r="32" spans="2:48" ht="16.5" thickBot="1">
      <c r="B32" s="14" t="s">
        <v>153</v>
      </c>
      <c r="C32" s="12"/>
      <c r="D32" s="12"/>
      <c r="E32" s="2"/>
      <c r="F32" s="8"/>
      <c r="G32" s="8"/>
      <c r="H32" s="8"/>
      <c r="I32" s="8"/>
      <c r="J32" s="8"/>
      <c r="K32" s="8"/>
      <c r="L32" s="2"/>
      <c r="M32" s="8"/>
      <c r="N32" s="8"/>
      <c r="O32" s="2"/>
      <c r="P32" s="133">
        <f>D31-K31-M31-N31</f>
        <v>9</v>
      </c>
      <c r="Q32" s="2"/>
      <c r="R32" s="8"/>
      <c r="S32" s="48"/>
      <c r="T32" s="8"/>
      <c r="U32" s="134">
        <f>P32*T31</f>
        <v>153</v>
      </c>
      <c r="V32" s="2"/>
      <c r="W32" s="20"/>
      <c r="X32" s="75"/>
      <c r="Y32" s="21"/>
      <c r="Z32" s="20"/>
      <c r="AA32" s="23"/>
      <c r="AB32" s="5"/>
      <c r="AC32" s="8"/>
      <c r="AD32" s="48"/>
      <c r="AE32" s="8"/>
      <c r="AF32" s="8"/>
      <c r="AG32" s="8"/>
      <c r="AH32" s="4"/>
      <c r="AI32" s="8"/>
      <c r="AJ32" s="8"/>
      <c r="AK32" s="8"/>
      <c r="AL32" s="8"/>
      <c r="AM32" s="8"/>
      <c r="AN32" s="8"/>
      <c r="AO32" s="5"/>
      <c r="AP32" s="134">
        <f>(X31/U32)*100</f>
        <v>96.078431372549019</v>
      </c>
      <c r="AQ32" s="8"/>
      <c r="AR32" s="8"/>
      <c r="AS32" s="2"/>
      <c r="AT32" s="8"/>
      <c r="AU32" s="8"/>
      <c r="AV32" s="10"/>
    </row>
    <row r="33" spans="2:48">
      <c r="AD33"/>
    </row>
    <row r="34" spans="2:48" ht="15.75" thickBot="1">
      <c r="B34" s="109" t="s">
        <v>139</v>
      </c>
    </row>
    <row r="35" spans="2:48">
      <c r="B35" s="150" t="s">
        <v>32</v>
      </c>
      <c r="C35" s="151" t="s">
        <v>1</v>
      </c>
      <c r="D35" s="152" t="s">
        <v>1</v>
      </c>
      <c r="E35" s="153"/>
      <c r="F35" s="220" t="s">
        <v>12</v>
      </c>
      <c r="G35" s="221"/>
      <c r="H35" s="221"/>
      <c r="I35" s="221"/>
      <c r="J35" s="221"/>
      <c r="K35" s="222"/>
      <c r="L35" s="154"/>
      <c r="M35" s="223" t="s">
        <v>33</v>
      </c>
      <c r="N35" s="224"/>
      <c r="O35" s="154"/>
      <c r="P35" s="154" t="s">
        <v>10</v>
      </c>
      <c r="Q35" s="153"/>
      <c r="R35" s="154" t="s">
        <v>41</v>
      </c>
      <c r="S35" s="155"/>
      <c r="T35" s="154" t="s">
        <v>29</v>
      </c>
      <c r="U35" s="154" t="s">
        <v>14</v>
      </c>
      <c r="V35" s="153" t="s">
        <v>9</v>
      </c>
      <c r="W35" s="156" t="s">
        <v>62</v>
      </c>
      <c r="X35" s="157" t="s">
        <v>14</v>
      </c>
      <c r="Y35" s="158"/>
      <c r="Z35" s="159" t="s">
        <v>59</v>
      </c>
      <c r="AA35" s="160" t="s">
        <v>43</v>
      </c>
      <c r="AB35" s="153"/>
      <c r="AC35" s="161" t="s">
        <v>38</v>
      </c>
      <c r="AD35" s="162"/>
      <c r="AE35" s="153"/>
      <c r="AF35" s="163"/>
      <c r="AG35" s="154" t="s">
        <v>11</v>
      </c>
      <c r="AH35" s="153"/>
      <c r="AI35" s="225" t="s">
        <v>47</v>
      </c>
      <c r="AJ35" s="226"/>
      <c r="AK35" s="227"/>
      <c r="AL35" s="225" t="s">
        <v>39</v>
      </c>
      <c r="AM35" s="226"/>
      <c r="AN35" s="227"/>
      <c r="AO35" s="153"/>
      <c r="AP35" s="154" t="s">
        <v>22</v>
      </c>
      <c r="AQ35" s="154" t="s">
        <v>20</v>
      </c>
      <c r="AR35" s="154" t="s">
        <v>20</v>
      </c>
      <c r="AS35" s="153"/>
      <c r="AT35" s="154" t="s">
        <v>22</v>
      </c>
      <c r="AU35" s="154" t="s">
        <v>9</v>
      </c>
      <c r="AV35" s="164" t="s">
        <v>9</v>
      </c>
    </row>
    <row r="36" spans="2:48" ht="15.75" thickBot="1">
      <c r="B36" s="166" t="s">
        <v>9</v>
      </c>
      <c r="C36" s="167" t="s">
        <v>9</v>
      </c>
      <c r="D36" s="168" t="s">
        <v>10</v>
      </c>
      <c r="E36" s="169"/>
      <c r="F36" s="170" t="s">
        <v>3</v>
      </c>
      <c r="G36" s="170" t="s">
        <v>4</v>
      </c>
      <c r="H36" s="170" t="s">
        <v>5</v>
      </c>
      <c r="I36" s="170" t="s">
        <v>6</v>
      </c>
      <c r="J36" s="170" t="s">
        <v>8</v>
      </c>
      <c r="K36" s="170" t="s">
        <v>11</v>
      </c>
      <c r="L36" s="167"/>
      <c r="M36" s="171" t="s">
        <v>10</v>
      </c>
      <c r="N36" s="172" t="s">
        <v>61</v>
      </c>
      <c r="O36" s="167"/>
      <c r="P36" s="167" t="s">
        <v>2</v>
      </c>
      <c r="Q36" s="169"/>
      <c r="R36" s="167"/>
      <c r="S36" s="173" t="s">
        <v>34</v>
      </c>
      <c r="T36" s="167" t="s">
        <v>46</v>
      </c>
      <c r="U36" s="167" t="s">
        <v>16</v>
      </c>
      <c r="V36" s="169" t="s">
        <v>9</v>
      </c>
      <c r="W36" s="174" t="s">
        <v>58</v>
      </c>
      <c r="X36" s="175" t="s">
        <v>11</v>
      </c>
      <c r="Y36" s="176"/>
      <c r="Z36" s="177" t="s">
        <v>42</v>
      </c>
      <c r="AA36" s="178"/>
      <c r="AB36" s="169"/>
      <c r="AC36" s="179" t="s">
        <v>23</v>
      </c>
      <c r="AD36" s="180" t="s">
        <v>18</v>
      </c>
      <c r="AE36" s="179" t="s">
        <v>25</v>
      </c>
      <c r="AF36" s="179" t="s">
        <v>26</v>
      </c>
      <c r="AG36" s="167" t="s">
        <v>30</v>
      </c>
      <c r="AH36" s="169"/>
      <c r="AI36" s="181"/>
      <c r="AJ36" s="169"/>
      <c r="AK36" s="182"/>
      <c r="AL36" s="181" t="s">
        <v>60</v>
      </c>
      <c r="AM36" s="169"/>
      <c r="AN36" s="182" t="s">
        <v>185</v>
      </c>
      <c r="AO36" s="169"/>
      <c r="AP36" s="167" t="s">
        <v>14</v>
      </c>
      <c r="AQ36" s="167" t="s">
        <v>27</v>
      </c>
      <c r="AR36" s="167" t="s">
        <v>28</v>
      </c>
      <c r="AS36" s="169"/>
      <c r="AT36" s="167" t="s">
        <v>14</v>
      </c>
      <c r="AU36" s="167" t="s">
        <v>27</v>
      </c>
      <c r="AV36" s="168" t="s">
        <v>28</v>
      </c>
    </row>
    <row r="37" spans="2:48" ht="15.75" thickBot="1">
      <c r="B37" s="183"/>
      <c r="C37" s="184"/>
      <c r="D37" s="185" t="s">
        <v>9</v>
      </c>
      <c r="E37" s="186"/>
      <c r="F37" s="187"/>
      <c r="G37" s="187"/>
      <c r="H37" s="187"/>
      <c r="I37" s="187" t="s">
        <v>7</v>
      </c>
      <c r="J37" s="187"/>
      <c r="K37" s="187"/>
      <c r="L37" s="184"/>
      <c r="M37" s="188" t="s">
        <v>15</v>
      </c>
      <c r="N37" s="187"/>
      <c r="O37" s="184"/>
      <c r="P37" s="184" t="s">
        <v>9</v>
      </c>
      <c r="Q37" s="186"/>
      <c r="R37" s="184"/>
      <c r="S37" s="189"/>
      <c r="T37" s="184" t="s">
        <v>13</v>
      </c>
      <c r="U37" s="184" t="s">
        <v>17</v>
      </c>
      <c r="V37" s="186"/>
      <c r="W37" s="190" t="s">
        <v>19</v>
      </c>
      <c r="X37" s="191"/>
      <c r="Y37" s="186"/>
      <c r="Z37" s="192" t="s">
        <v>19</v>
      </c>
      <c r="AA37" s="193" t="s">
        <v>19</v>
      </c>
      <c r="AB37" s="186"/>
      <c r="AC37" s="184" t="s">
        <v>24</v>
      </c>
      <c r="AD37" s="189" t="s">
        <v>24</v>
      </c>
      <c r="AE37" s="184" t="s">
        <v>24</v>
      </c>
      <c r="AF37" s="184" t="s">
        <v>24</v>
      </c>
      <c r="AG37" s="184" t="s">
        <v>24</v>
      </c>
      <c r="AH37" s="186"/>
      <c r="AI37" s="194" t="s">
        <v>49</v>
      </c>
      <c r="AJ37" s="195" t="s">
        <v>48</v>
      </c>
      <c r="AK37" s="196" t="s">
        <v>50</v>
      </c>
      <c r="AL37" s="197" t="s">
        <v>36</v>
      </c>
      <c r="AM37" s="195" t="s">
        <v>35</v>
      </c>
      <c r="AN37" s="196" t="s">
        <v>37</v>
      </c>
      <c r="AO37" s="186"/>
      <c r="AP37" s="184" t="s">
        <v>20</v>
      </c>
      <c r="AQ37" s="184"/>
      <c r="AR37" s="184"/>
      <c r="AS37" s="186"/>
      <c r="AT37" s="198">
        <v>1</v>
      </c>
      <c r="AU37" s="199">
        <v>0</v>
      </c>
      <c r="AV37" s="185" t="s">
        <v>31</v>
      </c>
    </row>
    <row r="39" spans="2:48">
      <c r="AC39">
        <f>AC10+AC13+AC16+AC22+AC31</f>
        <v>453.72</v>
      </c>
      <c r="AD39">
        <f>AD10+AD13+AD16+AD22+AD31</f>
        <v>13.4</v>
      </c>
      <c r="AE39">
        <f>AE10+AE13+AE16+AE22+AE31</f>
        <v>0</v>
      </c>
      <c r="AF39">
        <f>AF10+AF13+AF16+AF22+AF31</f>
        <v>4.82</v>
      </c>
      <c r="AG39">
        <f>AG10+AG13+AG16+AG22+AG31</f>
        <v>18.22</v>
      </c>
    </row>
  </sheetData>
  <mergeCells count="14">
    <mergeCell ref="AT6:AV6"/>
    <mergeCell ref="F7:K7"/>
    <mergeCell ref="M7:N7"/>
    <mergeCell ref="AI7:AK7"/>
    <mergeCell ref="AL7:AN7"/>
    <mergeCell ref="I2:AE2"/>
    <mergeCell ref="F35:K35"/>
    <mergeCell ref="M35:N35"/>
    <mergeCell ref="AI35:AK35"/>
    <mergeCell ref="AL35:AN35"/>
    <mergeCell ref="F25:K25"/>
    <mergeCell ref="M25:N25"/>
    <mergeCell ref="AI25:AK25"/>
    <mergeCell ref="AL25:AN25"/>
  </mergeCells>
  <conditionalFormatting sqref="AT10:AV10 AT13:AV13 AT16:AV16">
    <cfRule type="containsText" dxfId="55" priority="11" operator="containsText" text="Si">
      <formula>NOT(ISERROR(SEARCH("Si",AT10)))</formula>
    </cfRule>
    <cfRule type="containsText" dxfId="54" priority="12" operator="containsText" text="No">
      <formula>NOT(ISERROR(SEARCH("No",AT10)))</formula>
    </cfRule>
  </conditionalFormatting>
  <conditionalFormatting sqref="AT19:AV19 AT22:AV22">
    <cfRule type="containsText" dxfId="53" priority="5" operator="containsText" text="Si">
      <formula>NOT(ISERROR(SEARCH("Si",AT19)))</formula>
    </cfRule>
    <cfRule type="containsText" dxfId="52" priority="6" operator="containsText" text="No">
      <formula>NOT(ISERROR(SEARCH("No",AT19)))</formula>
    </cfRule>
  </conditionalFormatting>
  <conditionalFormatting sqref="AT28:AV28">
    <cfRule type="containsText" dxfId="51" priority="3" operator="containsText" text="Si">
      <formula>NOT(ISERROR(SEARCH("Si",AT28)))</formula>
    </cfRule>
    <cfRule type="containsText" dxfId="50" priority="4" operator="containsText" text="No">
      <formula>NOT(ISERROR(SEARCH("No",AT28)))</formula>
    </cfRule>
  </conditionalFormatting>
  <conditionalFormatting sqref="AT31:AV31">
    <cfRule type="containsText" dxfId="49" priority="1" operator="containsText" text="Si">
      <formula>NOT(ISERROR(SEARCH("Si",AT31)))</formula>
    </cfRule>
    <cfRule type="containsText" dxfId="48" priority="2" operator="containsText" text="No">
      <formula>NOT(ISERROR(SEARCH("No",AT31)))</formula>
    </cfRule>
  </conditionalFormatting>
  <pageMargins left="0.51181102362204722" right="0.15748031496062992" top="0.74803149606299213" bottom="0.43307086614173229" header="0.31496062992125984" footer="0.31496062992125984"/>
  <pageSetup paperSize="9" scale="60" orientation="landscape" horizontalDpi="200" verticalDpi="200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>
  <dimension ref="B1:AV16"/>
  <sheetViews>
    <sheetView topLeftCell="H1" zoomScale="70" zoomScaleNormal="70" workbookViewId="0">
      <selection activeCell="AN14" sqref="AN14"/>
    </sheetView>
  </sheetViews>
  <sheetFormatPr baseColWidth="10" defaultRowHeight="15"/>
  <cols>
    <col min="1" max="1" width="0.7109375" customWidth="1"/>
    <col min="2" max="2" width="9" customWidth="1"/>
    <col min="3" max="4" width="5.42578125" customWidth="1"/>
    <col min="5" max="5" width="0.42578125" customWidth="1"/>
    <col min="6" max="7" width="5.85546875" bestFit="1" customWidth="1"/>
    <col min="8" max="8" width="5.42578125" bestFit="1" customWidth="1"/>
    <col min="9" max="9" width="6" bestFit="1" customWidth="1"/>
    <col min="10" max="10" width="5.28515625" bestFit="1" customWidth="1"/>
    <col min="11" max="11" width="6.42578125" bestFit="1" customWidth="1"/>
    <col min="12" max="12" width="0.5703125" customWidth="1"/>
    <col min="13" max="13" width="6" bestFit="1" customWidth="1"/>
    <col min="14" max="14" width="6.5703125" bestFit="1" customWidth="1"/>
    <col min="15" max="15" width="0.5703125" customWidth="1"/>
    <col min="16" max="16" width="7.5703125" bestFit="1" customWidth="1"/>
    <col min="17" max="17" width="0.5703125" customWidth="1"/>
    <col min="18" max="18" width="11.42578125" bestFit="1" customWidth="1"/>
    <col min="19" max="19" width="5.42578125" style="45" customWidth="1"/>
    <col min="20" max="20" width="5.42578125" customWidth="1"/>
    <col min="21" max="21" width="6" bestFit="1" customWidth="1"/>
    <col min="22" max="22" width="0.5703125" customWidth="1"/>
    <col min="23" max="23" width="9" customWidth="1"/>
    <col min="24" max="24" width="6" bestFit="1" customWidth="1"/>
    <col min="25" max="25" width="0.5703125" customWidth="1"/>
    <col min="26" max="26" width="11" bestFit="1" customWidth="1"/>
    <col min="27" max="27" width="4.5703125" customWidth="1"/>
    <col min="28" max="28" width="0.85546875" customWidth="1"/>
    <col min="29" max="29" width="7" customWidth="1"/>
    <col min="30" max="30" width="7.7109375" style="45" bestFit="1" customWidth="1"/>
    <col min="31" max="31" width="7" bestFit="1" customWidth="1"/>
    <col min="32" max="32" width="6.42578125" bestFit="1" customWidth="1"/>
    <col min="33" max="33" width="7.140625" customWidth="1"/>
    <col min="34" max="34" width="0.5703125" customWidth="1"/>
    <col min="35" max="35" width="4.85546875" hidden="1" customWidth="1"/>
    <col min="36" max="36" width="5.42578125" hidden="1" customWidth="1"/>
    <col min="37" max="37" width="5" hidden="1" customWidth="1"/>
    <col min="38" max="38" width="7.7109375" bestFit="1" customWidth="1"/>
    <col min="39" max="40" width="7.5703125" bestFit="1" customWidth="1"/>
    <col min="41" max="41" width="1" customWidth="1"/>
    <col min="42" max="43" width="4.7109375" customWidth="1"/>
    <col min="44" max="44" width="5.42578125" customWidth="1"/>
    <col min="45" max="45" width="0.85546875" customWidth="1"/>
    <col min="46" max="46" width="5.28515625" customWidth="1"/>
    <col min="47" max="47" width="5" customWidth="1"/>
    <col min="48" max="48" width="5.7109375" customWidth="1"/>
    <col min="49" max="49" width="1.42578125" customWidth="1"/>
    <col min="50" max="51" width="4.7109375" customWidth="1"/>
  </cols>
  <sheetData>
    <row r="1" spans="2:48" ht="11.25" customHeight="1"/>
    <row r="2" spans="2:48" ht="21">
      <c r="I2" s="208" t="s">
        <v>40</v>
      </c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</row>
    <row r="5" spans="2:48" ht="26.25" customHeight="1">
      <c r="B5" s="131" t="s">
        <v>109</v>
      </c>
      <c r="C5" s="131"/>
      <c r="D5" s="131"/>
      <c r="E5" s="132"/>
      <c r="F5" s="131"/>
      <c r="G5" s="132"/>
      <c r="H5" s="132"/>
      <c r="I5" s="131" t="s">
        <v>110</v>
      </c>
    </row>
    <row r="6" spans="2:48">
      <c r="AP6" s="40" t="s">
        <v>21</v>
      </c>
      <c r="AT6" s="209" t="s">
        <v>44</v>
      </c>
      <c r="AU6" s="210"/>
      <c r="AV6" s="211"/>
    </row>
    <row r="7" spans="2:48" ht="15.75" thickBot="1"/>
    <row r="8" spans="2:48">
      <c r="B8" s="29" t="s">
        <v>32</v>
      </c>
      <c r="C8" s="30" t="s">
        <v>1</v>
      </c>
      <c r="D8" s="31" t="s">
        <v>1</v>
      </c>
      <c r="E8" s="54"/>
      <c r="F8" s="212" t="s">
        <v>12</v>
      </c>
      <c r="G8" s="213"/>
      <c r="H8" s="213"/>
      <c r="I8" s="213"/>
      <c r="J8" s="213"/>
      <c r="K8" s="214"/>
      <c r="L8" s="15"/>
      <c r="M8" s="215" t="s">
        <v>33</v>
      </c>
      <c r="N8" s="216"/>
      <c r="O8" s="15"/>
      <c r="P8" s="50" t="s">
        <v>10</v>
      </c>
      <c r="Q8" s="54"/>
      <c r="R8" s="50" t="s">
        <v>41</v>
      </c>
      <c r="S8" s="104"/>
      <c r="T8" s="50" t="s">
        <v>29</v>
      </c>
      <c r="U8" s="55" t="s">
        <v>14</v>
      </c>
      <c r="V8" s="54" t="s">
        <v>9</v>
      </c>
      <c r="W8" s="98" t="s">
        <v>62</v>
      </c>
      <c r="X8" s="96" t="s">
        <v>14</v>
      </c>
      <c r="Y8" s="56"/>
      <c r="Z8" s="102" t="s">
        <v>59</v>
      </c>
      <c r="AA8" s="99" t="s">
        <v>43</v>
      </c>
      <c r="AB8" s="54"/>
      <c r="AC8" s="57" t="s">
        <v>38</v>
      </c>
      <c r="AD8" s="58"/>
      <c r="AE8" s="59"/>
      <c r="AF8" s="60"/>
      <c r="AG8" s="50" t="s">
        <v>11</v>
      </c>
      <c r="AH8" s="54"/>
      <c r="AI8" s="217" t="s">
        <v>47</v>
      </c>
      <c r="AJ8" s="218"/>
      <c r="AK8" s="219"/>
      <c r="AL8" s="217" t="s">
        <v>39</v>
      </c>
      <c r="AM8" s="218"/>
      <c r="AN8" s="219"/>
      <c r="AO8" s="54"/>
      <c r="AP8" s="55" t="s">
        <v>22</v>
      </c>
      <c r="AQ8" s="50" t="s">
        <v>20</v>
      </c>
      <c r="AR8" s="50" t="s">
        <v>20</v>
      </c>
      <c r="AS8" s="54"/>
      <c r="AT8" s="15" t="s">
        <v>22</v>
      </c>
      <c r="AU8" s="15" t="s">
        <v>9</v>
      </c>
      <c r="AV8" s="61" t="s">
        <v>9</v>
      </c>
    </row>
    <row r="9" spans="2:48" ht="15.75" thickBot="1">
      <c r="B9" s="32" t="s">
        <v>9</v>
      </c>
      <c r="C9" s="25" t="s">
        <v>9</v>
      </c>
      <c r="D9" s="33" t="s">
        <v>10</v>
      </c>
      <c r="E9" s="3"/>
      <c r="F9" s="37" t="s">
        <v>3</v>
      </c>
      <c r="G9" s="37" t="s">
        <v>4</v>
      </c>
      <c r="H9" s="37" t="s">
        <v>5</v>
      </c>
      <c r="I9" s="37" t="s">
        <v>6</v>
      </c>
      <c r="J9" s="37" t="s">
        <v>8</v>
      </c>
      <c r="K9" s="37" t="s">
        <v>11</v>
      </c>
      <c r="L9" s="2"/>
      <c r="M9" s="38" t="s">
        <v>10</v>
      </c>
      <c r="N9" s="39" t="s">
        <v>61</v>
      </c>
      <c r="O9" s="1"/>
      <c r="P9" s="25" t="s">
        <v>2</v>
      </c>
      <c r="Q9" s="3"/>
      <c r="R9" s="25"/>
      <c r="S9" s="105" t="s">
        <v>34</v>
      </c>
      <c r="T9" s="25" t="s">
        <v>46</v>
      </c>
      <c r="U9" s="41" t="s">
        <v>16</v>
      </c>
      <c r="V9" s="3" t="s">
        <v>9</v>
      </c>
      <c r="W9" s="101" t="s">
        <v>58</v>
      </c>
      <c r="X9" s="97" t="s">
        <v>11</v>
      </c>
      <c r="Y9" s="6"/>
      <c r="Z9" s="103" t="s">
        <v>42</v>
      </c>
      <c r="AA9" s="100"/>
      <c r="AB9" s="3"/>
      <c r="AC9" s="24" t="s">
        <v>23</v>
      </c>
      <c r="AD9" s="46" t="s">
        <v>18</v>
      </c>
      <c r="AE9" s="24" t="s">
        <v>25</v>
      </c>
      <c r="AF9" s="24" t="s">
        <v>26</v>
      </c>
      <c r="AG9" s="25" t="s">
        <v>30</v>
      </c>
      <c r="AH9" s="16"/>
      <c r="AI9" s="26"/>
      <c r="AJ9" s="27"/>
      <c r="AK9" s="28"/>
      <c r="AL9" s="26" t="s">
        <v>60</v>
      </c>
      <c r="AM9" s="27"/>
      <c r="AN9" s="110" t="s">
        <v>190</v>
      </c>
      <c r="AO9" s="3"/>
      <c r="AP9" s="41" t="s">
        <v>14</v>
      </c>
      <c r="AQ9" s="25" t="s">
        <v>27</v>
      </c>
      <c r="AR9" s="25" t="s">
        <v>28</v>
      </c>
      <c r="AS9" s="3"/>
      <c r="AT9" s="2" t="s">
        <v>14</v>
      </c>
      <c r="AU9" s="2" t="s">
        <v>27</v>
      </c>
      <c r="AV9" s="62" t="s">
        <v>28</v>
      </c>
    </row>
    <row r="10" spans="2:48" ht="15.75" thickBot="1">
      <c r="B10" s="34"/>
      <c r="C10" s="35"/>
      <c r="D10" s="36" t="s">
        <v>9</v>
      </c>
      <c r="E10" s="52"/>
      <c r="F10" s="63"/>
      <c r="G10" s="63"/>
      <c r="H10" s="63"/>
      <c r="I10" s="63" t="s">
        <v>7</v>
      </c>
      <c r="J10" s="63"/>
      <c r="K10" s="63"/>
      <c r="L10" s="12"/>
      <c r="M10" s="51" t="s">
        <v>15</v>
      </c>
      <c r="N10" s="63"/>
      <c r="O10" s="12"/>
      <c r="P10" s="35" t="s">
        <v>9</v>
      </c>
      <c r="Q10" s="52"/>
      <c r="R10" s="35"/>
      <c r="S10" s="67"/>
      <c r="T10" s="35" t="s">
        <v>13</v>
      </c>
      <c r="U10" s="64" t="s">
        <v>17</v>
      </c>
      <c r="V10" s="52"/>
      <c r="W10" s="42" t="s">
        <v>19</v>
      </c>
      <c r="X10" s="65"/>
      <c r="Y10" s="52"/>
      <c r="Z10" s="43" t="s">
        <v>19</v>
      </c>
      <c r="AA10" s="44" t="s">
        <v>19</v>
      </c>
      <c r="AB10" s="66"/>
      <c r="AC10" s="35" t="s">
        <v>24</v>
      </c>
      <c r="AD10" s="67" t="s">
        <v>24</v>
      </c>
      <c r="AE10" s="35" t="s">
        <v>24</v>
      </c>
      <c r="AF10" s="35" t="s">
        <v>24</v>
      </c>
      <c r="AG10" s="35" t="s">
        <v>24</v>
      </c>
      <c r="AH10" s="52"/>
      <c r="AI10" s="68" t="s">
        <v>49</v>
      </c>
      <c r="AJ10" s="69" t="s">
        <v>48</v>
      </c>
      <c r="AK10" s="70" t="s">
        <v>50</v>
      </c>
      <c r="AL10" s="71" t="s">
        <v>36</v>
      </c>
      <c r="AM10" s="69" t="s">
        <v>35</v>
      </c>
      <c r="AN10" s="70" t="s">
        <v>37</v>
      </c>
      <c r="AO10" s="52"/>
      <c r="AP10" s="64" t="s">
        <v>20</v>
      </c>
      <c r="AQ10" s="35"/>
      <c r="AR10" s="35"/>
      <c r="AS10" s="52"/>
      <c r="AT10" s="72">
        <v>1</v>
      </c>
      <c r="AU10" s="73">
        <v>0</v>
      </c>
      <c r="AV10" s="53" t="s">
        <v>31</v>
      </c>
    </row>
    <row r="11" spans="2:48" ht="16.5" thickBot="1">
      <c r="B11" s="13">
        <v>41666</v>
      </c>
      <c r="C11" s="11" t="s">
        <v>0</v>
      </c>
      <c r="D11" s="15">
        <v>8</v>
      </c>
      <c r="E11" s="2"/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f>SUM(F11:J11)</f>
        <v>0</v>
      </c>
      <c r="L11" s="2"/>
      <c r="M11" s="7">
        <v>0</v>
      </c>
      <c r="N11" s="7">
        <v>0</v>
      </c>
      <c r="O11" s="2"/>
      <c r="P11" s="17">
        <f>D11-(M11+N11)</f>
        <v>8</v>
      </c>
      <c r="Q11" s="2"/>
      <c r="R11" s="7" t="s">
        <v>51</v>
      </c>
      <c r="S11" s="106">
        <v>1.8</v>
      </c>
      <c r="T11" s="7">
        <v>17</v>
      </c>
      <c r="U11" s="18">
        <v>126</v>
      </c>
      <c r="V11" s="2"/>
      <c r="W11" s="19">
        <v>100</v>
      </c>
      <c r="X11" s="74">
        <v>100</v>
      </c>
      <c r="Y11" s="22"/>
      <c r="Z11" s="19">
        <v>0</v>
      </c>
      <c r="AA11" s="19">
        <v>0</v>
      </c>
      <c r="AB11" s="5"/>
      <c r="AC11" s="18">
        <f>X11*S11</f>
        <v>180</v>
      </c>
      <c r="AD11" s="47">
        <v>26.8</v>
      </c>
      <c r="AE11" s="7">
        <v>0</v>
      </c>
      <c r="AF11" s="7">
        <v>0</v>
      </c>
      <c r="AG11" s="47">
        <f>AD11+AF11</f>
        <v>26.8</v>
      </c>
      <c r="AH11" s="4"/>
      <c r="AI11" s="7">
        <v>0</v>
      </c>
      <c r="AJ11" s="7">
        <v>0</v>
      </c>
      <c r="AK11" s="7">
        <f>100- ((AI11+AJ11)/(X11*2))*100</f>
        <v>100</v>
      </c>
      <c r="AL11" s="49">
        <v>3147</v>
      </c>
      <c r="AM11" s="49">
        <f>AC11+AD11+AE11+AF11</f>
        <v>206.8</v>
      </c>
      <c r="AN11" s="49">
        <f>AL11-AM11</f>
        <v>2940.2</v>
      </c>
      <c r="AO11" s="5"/>
      <c r="AP11" s="7">
        <f>(X11/U11)*100</f>
        <v>79.365079365079367</v>
      </c>
      <c r="AQ11" s="18">
        <f>(AD11/(AC11+AD11))*100</f>
        <v>12.959381044487428</v>
      </c>
      <c r="AR11" s="7">
        <f>(AG11/AC11)*100</f>
        <v>14.888888888888891</v>
      </c>
      <c r="AS11" s="2"/>
      <c r="AT11" s="7" t="s">
        <v>52</v>
      </c>
      <c r="AU11" s="7" t="s">
        <v>52</v>
      </c>
      <c r="AV11" s="7" t="s">
        <v>57</v>
      </c>
    </row>
    <row r="12" spans="2:48" ht="16.5" thickBot="1">
      <c r="B12" s="14" t="s">
        <v>142</v>
      </c>
      <c r="C12" s="12"/>
      <c r="D12" s="12"/>
      <c r="E12" s="2"/>
      <c r="F12" s="8"/>
      <c r="G12" s="8"/>
      <c r="H12" s="8"/>
      <c r="I12" s="8"/>
      <c r="J12" s="8"/>
      <c r="K12" s="8"/>
      <c r="L12" s="2"/>
      <c r="M12" s="8"/>
      <c r="N12" s="8"/>
      <c r="O12" s="2"/>
      <c r="P12" s="133">
        <f>D11-K11-M11-N11</f>
        <v>8</v>
      </c>
      <c r="Q12" s="2"/>
      <c r="R12" s="8"/>
      <c r="S12" s="48"/>
      <c r="T12" s="8"/>
      <c r="U12" s="134">
        <f>P12*T11</f>
        <v>136</v>
      </c>
      <c r="V12" s="2"/>
      <c r="W12" s="20"/>
      <c r="X12" s="75"/>
      <c r="Y12" s="21"/>
      <c r="Z12" s="20"/>
      <c r="AA12" s="23"/>
      <c r="AB12" s="5"/>
      <c r="AC12" s="8"/>
      <c r="AD12" s="48"/>
      <c r="AE12" s="8"/>
      <c r="AF12" s="8"/>
      <c r="AG12" s="8"/>
      <c r="AH12" s="4"/>
      <c r="AI12" s="8"/>
      <c r="AJ12" s="8"/>
      <c r="AK12" s="8"/>
      <c r="AL12" s="8"/>
      <c r="AM12" s="8"/>
      <c r="AN12" s="8"/>
      <c r="AO12" s="5"/>
      <c r="AP12" s="134">
        <f>(X11/U12)*100</f>
        <v>73.529411764705884</v>
      </c>
      <c r="AQ12" s="8"/>
      <c r="AR12" s="8"/>
      <c r="AS12" s="2"/>
      <c r="AT12" s="8"/>
      <c r="AU12" s="8"/>
      <c r="AV12" s="10"/>
    </row>
    <row r="13" spans="2:48" ht="15.75" thickBot="1">
      <c r="AD13"/>
    </row>
    <row r="14" spans="2:48" ht="16.5" thickBot="1">
      <c r="B14" s="13">
        <v>41668</v>
      </c>
      <c r="C14" s="11" t="s">
        <v>0</v>
      </c>
      <c r="D14" s="15">
        <v>8</v>
      </c>
      <c r="E14" s="2"/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f>SUM(F14:J14)</f>
        <v>0</v>
      </c>
      <c r="L14" s="2"/>
      <c r="M14" s="7">
        <v>0</v>
      </c>
      <c r="N14" s="7">
        <v>0</v>
      </c>
      <c r="O14" s="2"/>
      <c r="P14" s="17">
        <f>D14-(M14+N14)</f>
        <v>8</v>
      </c>
      <c r="Q14" s="2"/>
      <c r="R14" s="7" t="s">
        <v>51</v>
      </c>
      <c r="S14" s="106">
        <v>1.8</v>
      </c>
      <c r="T14" s="7">
        <v>17</v>
      </c>
      <c r="U14" s="18">
        <v>126</v>
      </c>
      <c r="V14" s="2"/>
      <c r="W14" s="19">
        <v>84</v>
      </c>
      <c r="X14" s="74">
        <v>84</v>
      </c>
      <c r="Y14" s="22"/>
      <c r="Z14" s="19">
        <v>0</v>
      </c>
      <c r="AA14" s="19">
        <v>0</v>
      </c>
      <c r="AB14" s="5"/>
      <c r="AC14" s="18">
        <f>X14*S14</f>
        <v>151.20000000000002</v>
      </c>
      <c r="AD14" s="47">
        <v>13.4</v>
      </c>
      <c r="AE14" s="7">
        <v>0</v>
      </c>
      <c r="AF14" s="7">
        <v>4.82</v>
      </c>
      <c r="AG14" s="47">
        <f>AD14+AF14</f>
        <v>18.22</v>
      </c>
      <c r="AH14" s="4"/>
      <c r="AI14" s="7">
        <v>0</v>
      </c>
      <c r="AJ14" s="7">
        <v>0</v>
      </c>
      <c r="AK14" s="7">
        <f>100- ((AI14+AJ14)/(X14*2))*100</f>
        <v>100</v>
      </c>
      <c r="AL14" s="49">
        <f>AN11</f>
        <v>2940.2</v>
      </c>
      <c r="AM14" s="49">
        <f>AC14+AD14+AE14+AF14</f>
        <v>169.42000000000002</v>
      </c>
      <c r="AN14" s="49">
        <f>AL14-AM14</f>
        <v>2770.7799999999997</v>
      </c>
      <c r="AO14" s="5"/>
      <c r="AP14" s="7">
        <f>(X14/U14)*100</f>
        <v>66.666666666666657</v>
      </c>
      <c r="AQ14" s="18">
        <f>(AD14/(AC14+AD14))*100</f>
        <v>8.1409477521263671</v>
      </c>
      <c r="AR14" s="7">
        <f>(AG14/AC14)*100</f>
        <v>12.050264550264549</v>
      </c>
      <c r="AS14" s="2"/>
      <c r="AT14" s="7" t="s">
        <v>52</v>
      </c>
      <c r="AU14" s="7" t="s">
        <v>52</v>
      </c>
      <c r="AV14" s="7" t="s">
        <v>57</v>
      </c>
    </row>
    <row r="15" spans="2:48" ht="16.5" thickBot="1">
      <c r="B15" s="14" t="s">
        <v>186</v>
      </c>
      <c r="C15" s="12"/>
      <c r="D15" s="12"/>
      <c r="E15" s="2"/>
      <c r="F15" s="8"/>
      <c r="G15" s="8"/>
      <c r="H15" s="8"/>
      <c r="I15" s="8"/>
      <c r="J15" s="8"/>
      <c r="K15" s="8"/>
      <c r="L15" s="2"/>
      <c r="M15" s="8"/>
      <c r="N15" s="8"/>
      <c r="O15" s="2"/>
      <c r="P15" s="133">
        <f>D14-K14-M14-N14</f>
        <v>8</v>
      </c>
      <c r="Q15" s="2"/>
      <c r="R15" s="8"/>
      <c r="S15" s="48"/>
      <c r="T15" s="8"/>
      <c r="U15" s="134">
        <f>P15*T14</f>
        <v>136</v>
      </c>
      <c r="V15" s="2"/>
      <c r="W15" s="20"/>
      <c r="X15" s="75"/>
      <c r="Y15" s="21"/>
      <c r="Z15" s="20"/>
      <c r="AA15" s="23"/>
      <c r="AB15" s="5"/>
      <c r="AC15" s="8"/>
      <c r="AD15" s="48"/>
      <c r="AE15" s="8"/>
      <c r="AF15" s="8"/>
      <c r="AG15" s="8"/>
      <c r="AH15" s="4"/>
      <c r="AI15" s="8"/>
      <c r="AJ15" s="8"/>
      <c r="AK15" s="8"/>
      <c r="AL15" s="8"/>
      <c r="AM15" s="8"/>
      <c r="AN15" s="8"/>
      <c r="AO15" s="5"/>
      <c r="AP15" s="134">
        <f>(X14/U15)*100</f>
        <v>61.764705882352942</v>
      </c>
      <c r="AQ15" s="8"/>
      <c r="AR15" s="8"/>
      <c r="AS15" s="2"/>
      <c r="AT15" s="8"/>
      <c r="AU15" s="8"/>
      <c r="AV15" s="10"/>
    </row>
    <row r="16" spans="2:48">
      <c r="AD16"/>
    </row>
  </sheetData>
  <mergeCells count="6">
    <mergeCell ref="I2:AE2"/>
    <mergeCell ref="AT6:AV6"/>
    <mergeCell ref="F8:K8"/>
    <mergeCell ref="M8:N8"/>
    <mergeCell ref="AI8:AK8"/>
    <mergeCell ref="AL8:AN8"/>
  </mergeCells>
  <conditionalFormatting sqref="AT11:AV11 AT14:AV14">
    <cfRule type="containsText" dxfId="47" priority="3" operator="containsText" text="Si">
      <formula>NOT(ISERROR(SEARCH("Si",AT11)))</formula>
    </cfRule>
    <cfRule type="containsText" dxfId="46" priority="4" operator="containsText" text="No">
      <formula>NOT(ISERROR(SEARCH("No",AT11)))</formula>
    </cfRule>
  </conditionalFormatting>
  <pageMargins left="0.51181102362204722" right="0.15748031496062992" top="0.74803149606299213" bottom="0.43307086614173229" header="0.31496062992125984" footer="0.31496062992125984"/>
  <pageSetup paperSize="9" scale="60" orientation="landscape" horizontalDpi="200" verticalDpi="200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>
  <dimension ref="B1:AV36"/>
  <sheetViews>
    <sheetView topLeftCell="A8" zoomScale="70" zoomScaleNormal="70" workbookViewId="0">
      <selection activeCell="R19" sqref="R19"/>
    </sheetView>
  </sheetViews>
  <sheetFormatPr baseColWidth="10" defaultRowHeight="15"/>
  <cols>
    <col min="1" max="1" width="0.7109375" customWidth="1"/>
    <col min="2" max="2" width="9" customWidth="1"/>
    <col min="3" max="4" width="5.42578125" customWidth="1"/>
    <col min="5" max="5" width="0.42578125" customWidth="1"/>
    <col min="6" max="7" width="5.85546875" bestFit="1" customWidth="1"/>
    <col min="8" max="8" width="5.42578125" bestFit="1" customWidth="1"/>
    <col min="9" max="9" width="6" bestFit="1" customWidth="1"/>
    <col min="10" max="10" width="5.28515625" bestFit="1" customWidth="1"/>
    <col min="11" max="11" width="6.42578125" bestFit="1" customWidth="1"/>
    <col min="12" max="12" width="0.5703125" customWidth="1"/>
    <col min="13" max="13" width="6" bestFit="1" customWidth="1"/>
    <col min="14" max="14" width="6.5703125" bestFit="1" customWidth="1"/>
    <col min="15" max="15" width="0.5703125" customWidth="1"/>
    <col min="16" max="16" width="7.5703125" bestFit="1" customWidth="1"/>
    <col min="17" max="17" width="0.5703125" customWidth="1"/>
    <col min="18" max="18" width="11.42578125" bestFit="1" customWidth="1"/>
    <col min="19" max="19" width="5.42578125" style="45" customWidth="1"/>
    <col min="20" max="20" width="5.42578125" customWidth="1"/>
    <col min="21" max="21" width="6" bestFit="1" customWidth="1"/>
    <col min="22" max="22" width="0.5703125" customWidth="1"/>
    <col min="23" max="23" width="9" customWidth="1"/>
    <col min="24" max="24" width="6" bestFit="1" customWidth="1"/>
    <col min="25" max="25" width="0.5703125" customWidth="1"/>
    <col min="26" max="26" width="11" bestFit="1" customWidth="1"/>
    <col min="27" max="27" width="4.5703125" customWidth="1"/>
    <col min="28" max="28" width="0.85546875" customWidth="1"/>
    <col min="29" max="29" width="7" customWidth="1"/>
    <col min="30" max="30" width="7.7109375" style="45" bestFit="1" customWidth="1"/>
    <col min="31" max="31" width="7" bestFit="1" customWidth="1"/>
    <col min="32" max="32" width="6.42578125" bestFit="1" customWidth="1"/>
    <col min="33" max="33" width="7.140625" customWidth="1"/>
    <col min="34" max="34" width="0.5703125" customWidth="1"/>
    <col min="35" max="35" width="4.85546875" hidden="1" customWidth="1"/>
    <col min="36" max="36" width="5.42578125" hidden="1" customWidth="1"/>
    <col min="37" max="37" width="5" hidden="1" customWidth="1"/>
    <col min="38" max="38" width="7.85546875" bestFit="1" customWidth="1"/>
    <col min="39" max="40" width="7.5703125" bestFit="1" customWidth="1"/>
    <col min="41" max="41" width="1" customWidth="1"/>
    <col min="42" max="43" width="4.7109375" customWidth="1"/>
    <col min="44" max="44" width="5.42578125" customWidth="1"/>
    <col min="45" max="45" width="0.85546875" customWidth="1"/>
    <col min="46" max="46" width="5.28515625" customWidth="1"/>
    <col min="47" max="47" width="5" customWidth="1"/>
    <col min="48" max="48" width="5.7109375" customWidth="1"/>
    <col min="49" max="49" width="1.42578125" customWidth="1"/>
    <col min="50" max="51" width="4.7109375" customWidth="1"/>
  </cols>
  <sheetData>
    <row r="1" spans="2:48" ht="11.25" customHeight="1"/>
    <row r="2" spans="2:48" ht="21">
      <c r="I2" s="208" t="s">
        <v>40</v>
      </c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</row>
    <row r="5" spans="2:48" ht="26.25" customHeight="1">
      <c r="B5" s="131" t="s">
        <v>109</v>
      </c>
      <c r="C5" s="131"/>
      <c r="D5" s="131"/>
      <c r="E5" s="132"/>
      <c r="F5" s="131"/>
      <c r="G5" s="132"/>
      <c r="H5" s="132"/>
      <c r="I5" s="131" t="s">
        <v>110</v>
      </c>
    </row>
    <row r="6" spans="2:48">
      <c r="AP6" s="40" t="s">
        <v>21</v>
      </c>
      <c r="AT6" s="209" t="s">
        <v>44</v>
      </c>
      <c r="AU6" s="210"/>
      <c r="AV6" s="211"/>
    </row>
    <row r="7" spans="2:48" ht="15.75" thickBot="1"/>
    <row r="8" spans="2:48">
      <c r="B8" s="29" t="s">
        <v>32</v>
      </c>
      <c r="C8" s="30" t="s">
        <v>1</v>
      </c>
      <c r="D8" s="31" t="s">
        <v>1</v>
      </c>
      <c r="E8" s="54"/>
      <c r="F8" s="212" t="s">
        <v>12</v>
      </c>
      <c r="G8" s="213"/>
      <c r="H8" s="213"/>
      <c r="I8" s="213"/>
      <c r="J8" s="213"/>
      <c r="K8" s="214"/>
      <c r="L8" s="15"/>
      <c r="M8" s="215" t="s">
        <v>33</v>
      </c>
      <c r="N8" s="216"/>
      <c r="O8" s="15"/>
      <c r="P8" s="50" t="s">
        <v>10</v>
      </c>
      <c r="Q8" s="54"/>
      <c r="R8" s="50" t="s">
        <v>41</v>
      </c>
      <c r="S8" s="104"/>
      <c r="T8" s="50" t="s">
        <v>29</v>
      </c>
      <c r="U8" s="55" t="s">
        <v>14</v>
      </c>
      <c r="V8" s="54" t="s">
        <v>9</v>
      </c>
      <c r="W8" s="98" t="s">
        <v>62</v>
      </c>
      <c r="X8" s="96" t="s">
        <v>14</v>
      </c>
      <c r="Y8" s="56"/>
      <c r="Z8" s="102" t="s">
        <v>59</v>
      </c>
      <c r="AA8" s="99" t="s">
        <v>43</v>
      </c>
      <c r="AB8" s="54"/>
      <c r="AC8" s="57" t="s">
        <v>38</v>
      </c>
      <c r="AD8" s="58"/>
      <c r="AE8" s="59"/>
      <c r="AF8" s="60"/>
      <c r="AG8" s="50" t="s">
        <v>11</v>
      </c>
      <c r="AH8" s="54"/>
      <c r="AI8" s="217" t="s">
        <v>47</v>
      </c>
      <c r="AJ8" s="218"/>
      <c r="AK8" s="219"/>
      <c r="AL8" s="217" t="s">
        <v>39</v>
      </c>
      <c r="AM8" s="218"/>
      <c r="AN8" s="219"/>
      <c r="AO8" s="54"/>
      <c r="AP8" s="55" t="s">
        <v>22</v>
      </c>
      <c r="AQ8" s="50" t="s">
        <v>20</v>
      </c>
      <c r="AR8" s="50" t="s">
        <v>20</v>
      </c>
      <c r="AS8" s="54"/>
      <c r="AT8" s="15" t="s">
        <v>22</v>
      </c>
      <c r="AU8" s="15" t="s">
        <v>9</v>
      </c>
      <c r="AV8" s="61" t="s">
        <v>9</v>
      </c>
    </row>
    <row r="9" spans="2:48" ht="15.75" thickBot="1">
      <c r="B9" s="32" t="s">
        <v>9</v>
      </c>
      <c r="C9" s="25" t="s">
        <v>9</v>
      </c>
      <c r="D9" s="33" t="s">
        <v>10</v>
      </c>
      <c r="E9" s="3"/>
      <c r="F9" s="37" t="s">
        <v>3</v>
      </c>
      <c r="G9" s="37" t="s">
        <v>4</v>
      </c>
      <c r="H9" s="37" t="s">
        <v>5</v>
      </c>
      <c r="I9" s="37" t="s">
        <v>6</v>
      </c>
      <c r="J9" s="37" t="s">
        <v>8</v>
      </c>
      <c r="K9" s="37" t="s">
        <v>11</v>
      </c>
      <c r="L9" s="2"/>
      <c r="M9" s="38" t="s">
        <v>10</v>
      </c>
      <c r="N9" s="39" t="s">
        <v>61</v>
      </c>
      <c r="O9" s="1"/>
      <c r="P9" s="25" t="s">
        <v>2</v>
      </c>
      <c r="Q9" s="3"/>
      <c r="R9" s="25"/>
      <c r="S9" s="105" t="s">
        <v>34</v>
      </c>
      <c r="T9" s="25" t="s">
        <v>46</v>
      </c>
      <c r="U9" s="41" t="s">
        <v>16</v>
      </c>
      <c r="V9" s="3" t="s">
        <v>9</v>
      </c>
      <c r="W9" s="101" t="s">
        <v>58</v>
      </c>
      <c r="X9" s="97" t="s">
        <v>11</v>
      </c>
      <c r="Y9" s="6"/>
      <c r="Z9" s="103" t="s">
        <v>42</v>
      </c>
      <c r="AA9" s="100"/>
      <c r="AB9" s="3"/>
      <c r="AC9" s="24" t="s">
        <v>23</v>
      </c>
      <c r="AD9" s="46" t="s">
        <v>18</v>
      </c>
      <c r="AE9" s="24" t="s">
        <v>25</v>
      </c>
      <c r="AF9" s="24" t="s">
        <v>26</v>
      </c>
      <c r="AG9" s="25" t="s">
        <v>30</v>
      </c>
      <c r="AH9" s="16"/>
      <c r="AI9" s="26"/>
      <c r="AJ9" s="27"/>
      <c r="AK9" s="28"/>
      <c r="AL9" s="26" t="s">
        <v>60</v>
      </c>
      <c r="AM9" s="27"/>
      <c r="AN9" s="110" t="s">
        <v>190</v>
      </c>
      <c r="AO9" s="3"/>
      <c r="AP9" s="41" t="s">
        <v>14</v>
      </c>
      <c r="AQ9" s="25" t="s">
        <v>27</v>
      </c>
      <c r="AR9" s="25" t="s">
        <v>28</v>
      </c>
      <c r="AS9" s="3"/>
      <c r="AT9" s="2" t="s">
        <v>14</v>
      </c>
      <c r="AU9" s="2" t="s">
        <v>27</v>
      </c>
      <c r="AV9" s="62" t="s">
        <v>28</v>
      </c>
    </row>
    <row r="10" spans="2:48" ht="15.75" thickBot="1">
      <c r="B10" s="34"/>
      <c r="C10" s="35"/>
      <c r="D10" s="36" t="s">
        <v>9</v>
      </c>
      <c r="E10" s="52"/>
      <c r="F10" s="63"/>
      <c r="G10" s="63"/>
      <c r="H10" s="63"/>
      <c r="I10" s="63" t="s">
        <v>7</v>
      </c>
      <c r="J10" s="63"/>
      <c r="K10" s="63"/>
      <c r="L10" s="12"/>
      <c r="M10" s="51" t="s">
        <v>15</v>
      </c>
      <c r="N10" s="63"/>
      <c r="O10" s="12"/>
      <c r="P10" s="35" t="s">
        <v>9</v>
      </c>
      <c r="Q10" s="52"/>
      <c r="R10" s="35"/>
      <c r="S10" s="67"/>
      <c r="T10" s="35" t="s">
        <v>13</v>
      </c>
      <c r="U10" s="64" t="s">
        <v>17</v>
      </c>
      <c r="V10" s="52"/>
      <c r="W10" s="42" t="s">
        <v>19</v>
      </c>
      <c r="X10" s="65"/>
      <c r="Y10" s="52"/>
      <c r="Z10" s="43" t="s">
        <v>19</v>
      </c>
      <c r="AA10" s="44" t="s">
        <v>19</v>
      </c>
      <c r="AB10" s="66"/>
      <c r="AC10" s="35" t="s">
        <v>24</v>
      </c>
      <c r="AD10" s="67" t="s">
        <v>24</v>
      </c>
      <c r="AE10" s="35" t="s">
        <v>24</v>
      </c>
      <c r="AF10" s="35" t="s">
        <v>24</v>
      </c>
      <c r="AG10" s="35" t="s">
        <v>24</v>
      </c>
      <c r="AH10" s="52"/>
      <c r="AI10" s="68" t="s">
        <v>49</v>
      </c>
      <c r="AJ10" s="69" t="s">
        <v>48</v>
      </c>
      <c r="AK10" s="70" t="s">
        <v>50</v>
      </c>
      <c r="AL10" s="71" t="s">
        <v>36</v>
      </c>
      <c r="AM10" s="69" t="s">
        <v>35</v>
      </c>
      <c r="AN10" s="70" t="s">
        <v>37</v>
      </c>
      <c r="AO10" s="52"/>
      <c r="AP10" s="64" t="s">
        <v>20</v>
      </c>
      <c r="AQ10" s="35"/>
      <c r="AR10" s="35"/>
      <c r="AS10" s="52"/>
      <c r="AT10" s="72">
        <v>1</v>
      </c>
      <c r="AU10" s="73">
        <v>0</v>
      </c>
      <c r="AV10" s="53" t="s">
        <v>31</v>
      </c>
    </row>
    <row r="11" spans="2:48" ht="16.5" thickBot="1">
      <c r="B11" s="13">
        <v>41681</v>
      </c>
      <c r="C11" s="11" t="s">
        <v>0</v>
      </c>
      <c r="D11" s="15">
        <v>6</v>
      </c>
      <c r="E11" s="2"/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f>SUM(F11:J11)</f>
        <v>0</v>
      </c>
      <c r="L11" s="2"/>
      <c r="M11" s="7">
        <v>0</v>
      </c>
      <c r="N11" s="7">
        <v>0</v>
      </c>
      <c r="O11" s="2"/>
      <c r="P11" s="17">
        <f>D11-(M11+N11)</f>
        <v>6</v>
      </c>
      <c r="Q11" s="2"/>
      <c r="R11" s="7" t="s">
        <v>51</v>
      </c>
      <c r="S11" s="106">
        <v>1.8</v>
      </c>
      <c r="T11" s="7">
        <v>17</v>
      </c>
      <c r="U11" s="18">
        <v>126</v>
      </c>
      <c r="V11" s="2"/>
      <c r="W11" s="19">
        <v>0</v>
      </c>
      <c r="X11" s="74">
        <v>63</v>
      </c>
      <c r="Y11" s="22"/>
      <c r="Z11" s="19">
        <v>0</v>
      </c>
      <c r="AA11" s="19">
        <v>0</v>
      </c>
      <c r="AB11" s="5"/>
      <c r="AC11" s="18">
        <f>X11*S11</f>
        <v>113.4</v>
      </c>
      <c r="AD11" s="47">
        <v>0</v>
      </c>
      <c r="AE11" s="7">
        <v>0</v>
      </c>
      <c r="AF11" s="7">
        <v>0</v>
      </c>
      <c r="AG11" s="47">
        <f>AD11+AF11</f>
        <v>0</v>
      </c>
      <c r="AH11" s="4"/>
      <c r="AI11" s="7">
        <v>0</v>
      </c>
      <c r="AJ11" s="7">
        <v>0</v>
      </c>
      <c r="AK11" s="7">
        <f>100- ((AI11+AJ11)/(X11*2))*100</f>
        <v>100</v>
      </c>
      <c r="AL11" s="49">
        <v>2270</v>
      </c>
      <c r="AM11" s="49">
        <f>AC11+AD11+AE11+AF11</f>
        <v>113.4</v>
      </c>
      <c r="AN11" s="49">
        <f>AL11-AM11</f>
        <v>2156.6</v>
      </c>
      <c r="AO11" s="5"/>
      <c r="AP11" s="7">
        <f>(X11/U11)*100</f>
        <v>50</v>
      </c>
      <c r="AQ11" s="18">
        <f>(AD11/(AC11+AD11))*100</f>
        <v>0</v>
      </c>
      <c r="AR11" s="7">
        <f>(AG11/AC11)*100</f>
        <v>0</v>
      </c>
      <c r="AS11" s="2"/>
      <c r="AT11" s="7" t="s">
        <v>52</v>
      </c>
      <c r="AU11" s="7" t="s">
        <v>52</v>
      </c>
      <c r="AV11" s="7" t="s">
        <v>57</v>
      </c>
    </row>
    <row r="12" spans="2:48" ht="16.5" thickBot="1">
      <c r="B12" s="14" t="s">
        <v>187</v>
      </c>
      <c r="C12" s="12"/>
      <c r="D12" s="12"/>
      <c r="E12" s="2"/>
      <c r="F12" s="8"/>
      <c r="G12" s="8"/>
      <c r="H12" s="8"/>
      <c r="I12" s="8"/>
      <c r="J12" s="8"/>
      <c r="K12" s="8"/>
      <c r="L12" s="2"/>
      <c r="M12" s="8"/>
      <c r="N12" s="8"/>
      <c r="O12" s="2"/>
      <c r="P12" s="133">
        <f>D11-K11-M11-N11</f>
        <v>6</v>
      </c>
      <c r="Q12" s="2"/>
      <c r="R12" s="8"/>
      <c r="S12" s="48"/>
      <c r="T12" s="8"/>
      <c r="U12" s="134">
        <f>P12*T11</f>
        <v>102</v>
      </c>
      <c r="V12" s="2"/>
      <c r="W12" s="20"/>
      <c r="X12" s="75"/>
      <c r="Y12" s="21"/>
      <c r="Z12" s="20"/>
      <c r="AA12" s="23"/>
      <c r="AB12" s="5"/>
      <c r="AC12" s="8"/>
      <c r="AD12" s="48"/>
      <c r="AE12" s="8"/>
      <c r="AF12" s="8"/>
      <c r="AG12" s="8"/>
      <c r="AH12" s="4"/>
      <c r="AI12" s="8"/>
      <c r="AJ12" s="8"/>
      <c r="AK12" s="8"/>
      <c r="AL12" s="8"/>
      <c r="AM12" s="8"/>
      <c r="AN12" s="8"/>
      <c r="AO12" s="5"/>
      <c r="AP12" s="134">
        <f>(X11/U12)*100</f>
        <v>61.764705882352942</v>
      </c>
      <c r="AQ12" s="8"/>
      <c r="AR12" s="8"/>
      <c r="AS12" s="2"/>
      <c r="AT12" s="8"/>
      <c r="AU12" s="8"/>
      <c r="AV12" s="10"/>
    </row>
    <row r="13" spans="2:48" ht="15.75" thickBot="1">
      <c r="AD13"/>
    </row>
    <row r="14" spans="2:48" ht="16.5" thickBot="1">
      <c r="B14" s="13">
        <v>41682</v>
      </c>
      <c r="C14" s="11" t="s">
        <v>0</v>
      </c>
      <c r="D14" s="15">
        <v>10</v>
      </c>
      <c r="E14" s="2"/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f>SUM(F14:J14)</f>
        <v>0</v>
      </c>
      <c r="L14" s="2"/>
      <c r="M14" s="7">
        <v>0</v>
      </c>
      <c r="N14" s="7">
        <v>0</v>
      </c>
      <c r="O14" s="2"/>
      <c r="P14" s="17">
        <f>D14-(M14+N14)</f>
        <v>10</v>
      </c>
      <c r="Q14" s="2"/>
      <c r="R14" s="7" t="s">
        <v>51</v>
      </c>
      <c r="S14" s="106">
        <v>1.8</v>
      </c>
      <c r="T14" s="7">
        <v>17</v>
      </c>
      <c r="U14" s="18">
        <v>126</v>
      </c>
      <c r="V14" s="2"/>
      <c r="W14" s="19">
        <v>189</v>
      </c>
      <c r="X14" s="74">
        <v>189</v>
      </c>
      <c r="Y14" s="22"/>
      <c r="Z14" s="19">
        <v>0</v>
      </c>
      <c r="AA14" s="19">
        <v>5</v>
      </c>
      <c r="AB14" s="5"/>
      <c r="AC14" s="18">
        <f>X14*S14</f>
        <v>340.2</v>
      </c>
      <c r="AD14" s="47">
        <v>9.6</v>
      </c>
      <c r="AE14" s="7">
        <v>0</v>
      </c>
      <c r="AF14" s="7">
        <v>0</v>
      </c>
      <c r="AG14" s="47">
        <f>AD14+AF14</f>
        <v>9.6</v>
      </c>
      <c r="AH14" s="4"/>
      <c r="AI14" s="7">
        <v>0</v>
      </c>
      <c r="AJ14" s="7">
        <v>0</v>
      </c>
      <c r="AK14" s="7">
        <f>100- ((AI14+AJ14)/(X14*2))*100</f>
        <v>100</v>
      </c>
      <c r="AL14" s="49">
        <f>AN11</f>
        <v>2156.6</v>
      </c>
      <c r="AM14" s="49">
        <f>AC14+AD14+AE14+AF14</f>
        <v>349.8</v>
      </c>
      <c r="AN14" s="49">
        <f>AL14-AM14</f>
        <v>1806.8</v>
      </c>
      <c r="AO14" s="5"/>
      <c r="AP14" s="7">
        <f>(X14/U14)*100</f>
        <v>150</v>
      </c>
      <c r="AQ14" s="18">
        <f>(AD14/(AC14+AD14))*100</f>
        <v>2.7444253859348198</v>
      </c>
      <c r="AR14" s="7">
        <f>(AG14/AC14)*100</f>
        <v>2.821869488536155</v>
      </c>
      <c r="AS14" s="2"/>
      <c r="AT14" s="7" t="s">
        <v>132</v>
      </c>
      <c r="AU14" s="7" t="s">
        <v>52</v>
      </c>
      <c r="AV14" s="7" t="s">
        <v>133</v>
      </c>
    </row>
    <row r="15" spans="2:48" ht="16.5" thickBot="1">
      <c r="B15" s="14" t="s">
        <v>187</v>
      </c>
      <c r="C15" s="12"/>
      <c r="D15" s="12"/>
      <c r="E15" s="2"/>
      <c r="F15" s="8"/>
      <c r="G15" s="8"/>
      <c r="H15" s="8"/>
      <c r="I15" s="8"/>
      <c r="J15" s="8"/>
      <c r="K15" s="8"/>
      <c r="L15" s="2"/>
      <c r="M15" s="8"/>
      <c r="N15" s="8"/>
      <c r="O15" s="2"/>
      <c r="P15" s="133">
        <f>D14-K14-M14-N14</f>
        <v>10</v>
      </c>
      <c r="Q15" s="2"/>
      <c r="R15" s="8"/>
      <c r="S15" s="48"/>
      <c r="T15" s="8"/>
      <c r="U15" s="134">
        <f>P15*T14</f>
        <v>170</v>
      </c>
      <c r="V15" s="2"/>
      <c r="W15" s="20"/>
      <c r="X15" s="75"/>
      <c r="Y15" s="21"/>
      <c r="Z15" s="20"/>
      <c r="AA15" s="23"/>
      <c r="AB15" s="5"/>
      <c r="AC15" s="8"/>
      <c r="AD15" s="48"/>
      <c r="AE15" s="8"/>
      <c r="AF15" s="8"/>
      <c r="AG15" s="8"/>
      <c r="AH15" s="4"/>
      <c r="AI15" s="8"/>
      <c r="AJ15" s="8"/>
      <c r="AK15" s="8"/>
      <c r="AL15" s="8"/>
      <c r="AM15" s="8"/>
      <c r="AN15" s="8"/>
      <c r="AO15" s="5"/>
      <c r="AP15" s="134">
        <f>(X14/U15)*100</f>
        <v>111.1764705882353</v>
      </c>
      <c r="AQ15" s="8"/>
      <c r="AR15" s="8"/>
      <c r="AS15" s="2"/>
      <c r="AT15" s="8"/>
      <c r="AU15" s="8"/>
      <c r="AV15" s="10"/>
    </row>
    <row r="16" spans="2:48" ht="15.75" thickBot="1">
      <c r="AD16"/>
    </row>
    <row r="17" spans="2:48" ht="16.5" thickBot="1">
      <c r="B17" s="13" t="s">
        <v>188</v>
      </c>
      <c r="C17" s="11" t="s">
        <v>0</v>
      </c>
      <c r="D17" s="15">
        <v>10</v>
      </c>
      <c r="E17" s="2"/>
      <c r="F17" s="7">
        <v>0</v>
      </c>
      <c r="G17" s="7">
        <v>0</v>
      </c>
      <c r="H17" s="7">
        <v>0</v>
      </c>
      <c r="I17" s="7">
        <v>0</v>
      </c>
      <c r="J17" s="7">
        <v>0.5</v>
      </c>
      <c r="K17" s="7">
        <f>SUM(F17:J17)</f>
        <v>0.5</v>
      </c>
      <c r="L17" s="2"/>
      <c r="M17" s="7">
        <v>0</v>
      </c>
      <c r="N17" s="7">
        <v>0</v>
      </c>
      <c r="O17" s="2"/>
      <c r="P17" s="17">
        <f>D17-(M17+N17)</f>
        <v>10</v>
      </c>
      <c r="Q17" s="2"/>
      <c r="R17" s="7" t="s">
        <v>51</v>
      </c>
      <c r="S17" s="106">
        <v>1.8</v>
      </c>
      <c r="T17" s="7">
        <v>17</v>
      </c>
      <c r="U17" s="18">
        <v>126</v>
      </c>
      <c r="V17" s="2"/>
      <c r="W17" s="19">
        <v>137</v>
      </c>
      <c r="X17" s="74">
        <v>137</v>
      </c>
      <c r="Y17" s="22"/>
      <c r="Z17" s="19">
        <v>0</v>
      </c>
      <c r="AA17" s="19">
        <v>1</v>
      </c>
      <c r="AB17" s="5"/>
      <c r="AC17" s="18">
        <f>X17*S17</f>
        <v>246.6</v>
      </c>
      <c r="AD17" s="47">
        <v>1.68</v>
      </c>
      <c r="AE17" s="7">
        <v>0</v>
      </c>
      <c r="AF17" s="7">
        <v>0</v>
      </c>
      <c r="AG17" s="47">
        <f>AD17+AF17</f>
        <v>1.68</v>
      </c>
      <c r="AH17" s="4"/>
      <c r="AI17" s="7">
        <v>0</v>
      </c>
      <c r="AJ17" s="7">
        <v>0</v>
      </c>
      <c r="AK17" s="7">
        <f>100- ((AI17+AJ17)/(X17*2))*100</f>
        <v>100</v>
      </c>
      <c r="AL17" s="49">
        <f>AN14</f>
        <v>1806.8</v>
      </c>
      <c r="AM17" s="49">
        <f>AC17+AD17+AE17+AF17</f>
        <v>248.28</v>
      </c>
      <c r="AN17" s="49">
        <f>AL17-AM17</f>
        <v>1558.52</v>
      </c>
      <c r="AO17" s="5"/>
      <c r="AP17" s="7">
        <f>(X17/U17)*100</f>
        <v>108.73015873015872</v>
      </c>
      <c r="AQ17" s="18">
        <f>(AD17/(AC17+AD17))*100</f>
        <v>0.67665538907684863</v>
      </c>
      <c r="AR17" s="7">
        <f>(AG17/AC17)*100</f>
        <v>0.68126520681265212</v>
      </c>
      <c r="AS17" s="2"/>
      <c r="AT17" s="7" t="s">
        <v>132</v>
      </c>
      <c r="AU17" s="7" t="s">
        <v>52</v>
      </c>
      <c r="AV17" s="7" t="s">
        <v>133</v>
      </c>
    </row>
    <row r="18" spans="2:48" ht="16.5" thickBot="1">
      <c r="B18" s="14" t="s">
        <v>187</v>
      </c>
      <c r="C18" s="12"/>
      <c r="D18" s="12"/>
      <c r="E18" s="2"/>
      <c r="F18" s="8"/>
      <c r="G18" s="8"/>
      <c r="H18" s="8"/>
      <c r="I18" s="8"/>
      <c r="J18" s="8"/>
      <c r="K18" s="8"/>
      <c r="L18" s="2"/>
      <c r="M18" s="8"/>
      <c r="N18" s="8"/>
      <c r="O18" s="2"/>
      <c r="P18" s="133">
        <f>D17-K17-M17-N17</f>
        <v>9.5</v>
      </c>
      <c r="Q18" s="2"/>
      <c r="R18" s="8"/>
      <c r="S18" s="48"/>
      <c r="T18" s="8"/>
      <c r="U18" s="134">
        <f>P18*T17</f>
        <v>161.5</v>
      </c>
      <c r="V18" s="2"/>
      <c r="W18" s="20"/>
      <c r="X18" s="75"/>
      <c r="Y18" s="21"/>
      <c r="Z18" s="20"/>
      <c r="AA18" s="23"/>
      <c r="AB18" s="5"/>
      <c r="AC18" s="8"/>
      <c r="AD18" s="48"/>
      <c r="AE18" s="8"/>
      <c r="AF18" s="8"/>
      <c r="AG18" s="8"/>
      <c r="AH18" s="4"/>
      <c r="AI18" s="8"/>
      <c r="AJ18" s="8"/>
      <c r="AK18" s="8"/>
      <c r="AL18" s="8"/>
      <c r="AM18" s="8"/>
      <c r="AN18" s="8"/>
      <c r="AO18" s="5"/>
      <c r="AP18" s="134">
        <f>(X17/U18)*100</f>
        <v>84.829721362229108</v>
      </c>
      <c r="AQ18" s="8"/>
      <c r="AR18" s="8"/>
      <c r="AS18" s="2"/>
      <c r="AT18" s="8"/>
      <c r="AU18" s="8"/>
      <c r="AV18" s="10"/>
    </row>
    <row r="19" spans="2:48" ht="15.75" thickBot="1"/>
    <row r="20" spans="2:48" ht="16.5" thickBot="1">
      <c r="B20" s="13">
        <v>41684</v>
      </c>
      <c r="C20" s="11" t="s">
        <v>0</v>
      </c>
      <c r="D20" s="15">
        <v>7</v>
      </c>
      <c r="E20" s="2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f>SUM(F20:J20)</f>
        <v>0</v>
      </c>
      <c r="L20" s="2"/>
      <c r="M20" s="7">
        <v>0</v>
      </c>
      <c r="N20" s="7">
        <v>0</v>
      </c>
      <c r="O20" s="2"/>
      <c r="P20" s="17">
        <f>D20-(M20+N20)</f>
        <v>7</v>
      </c>
      <c r="Q20" s="2"/>
      <c r="R20" s="7" t="s">
        <v>51</v>
      </c>
      <c r="S20" s="106">
        <v>1.8</v>
      </c>
      <c r="T20" s="7">
        <v>17</v>
      </c>
      <c r="U20" s="18">
        <v>126</v>
      </c>
      <c r="V20" s="2"/>
      <c r="W20" s="19">
        <v>83</v>
      </c>
      <c r="X20" s="74">
        <v>83</v>
      </c>
      <c r="Y20" s="22"/>
      <c r="Z20" s="19">
        <v>0</v>
      </c>
      <c r="AA20" s="19">
        <v>0</v>
      </c>
      <c r="AB20" s="5"/>
      <c r="AC20" s="18">
        <f>X20*S20</f>
        <v>149.4</v>
      </c>
      <c r="AD20" s="47">
        <v>0</v>
      </c>
      <c r="AE20" s="7">
        <v>0</v>
      </c>
      <c r="AF20" s="7">
        <v>0</v>
      </c>
      <c r="AG20" s="47">
        <f>AD20+AF20</f>
        <v>0</v>
      </c>
      <c r="AH20" s="4"/>
      <c r="AI20" s="7">
        <v>0</v>
      </c>
      <c r="AJ20" s="7">
        <v>0</v>
      </c>
      <c r="AK20" s="7">
        <f>100- ((AI20+AJ20)/(X20*2))*100</f>
        <v>100</v>
      </c>
      <c r="AL20" s="49">
        <f>AN17</f>
        <v>1558.52</v>
      </c>
      <c r="AM20" s="49">
        <f>AC20+AD20+AE20+AF20</f>
        <v>149.4</v>
      </c>
      <c r="AN20" s="49">
        <f>AL20-AM20</f>
        <v>1409.12</v>
      </c>
      <c r="AO20" s="5"/>
      <c r="AP20" s="7">
        <f>(X20/U20)*100</f>
        <v>65.873015873015873</v>
      </c>
      <c r="AQ20" s="18">
        <f>(AD20/(AC20+AD20))*100</f>
        <v>0</v>
      </c>
      <c r="AR20" s="7">
        <f>(AG20/AC20)*100</f>
        <v>0</v>
      </c>
      <c r="AS20" s="2"/>
      <c r="AT20" s="7" t="s">
        <v>132</v>
      </c>
      <c r="AU20" s="7" t="s">
        <v>52</v>
      </c>
      <c r="AV20" s="7" t="s">
        <v>133</v>
      </c>
    </row>
    <row r="21" spans="2:48" ht="16.5" thickBot="1">
      <c r="B21" s="14" t="s">
        <v>187</v>
      </c>
      <c r="C21" s="12"/>
      <c r="D21" s="12"/>
      <c r="E21" s="2"/>
      <c r="F21" s="8"/>
      <c r="G21" s="8"/>
      <c r="H21" s="8"/>
      <c r="I21" s="8"/>
      <c r="J21" s="8"/>
      <c r="K21" s="8"/>
      <c r="L21" s="2"/>
      <c r="M21" s="8"/>
      <c r="N21" s="8"/>
      <c r="O21" s="2"/>
      <c r="P21" s="133">
        <f>D20-K20-M20-N20</f>
        <v>7</v>
      </c>
      <c r="Q21" s="2"/>
      <c r="R21" s="8"/>
      <c r="S21" s="48"/>
      <c r="T21" s="8"/>
      <c r="U21" s="134">
        <f>P21*T20</f>
        <v>119</v>
      </c>
      <c r="V21" s="2"/>
      <c r="W21" s="20"/>
      <c r="X21" s="75"/>
      <c r="Y21" s="21"/>
      <c r="Z21" s="20"/>
      <c r="AA21" s="23"/>
      <c r="AB21" s="5"/>
      <c r="AC21" s="8"/>
      <c r="AD21" s="48"/>
      <c r="AE21" s="8"/>
      <c r="AF21" s="8"/>
      <c r="AG21" s="8"/>
      <c r="AH21" s="4"/>
      <c r="AI21" s="8"/>
      <c r="AJ21" s="8"/>
      <c r="AK21" s="8"/>
      <c r="AL21" s="8"/>
      <c r="AM21" s="8"/>
      <c r="AN21" s="8"/>
      <c r="AO21" s="5"/>
      <c r="AP21" s="134">
        <f>(X20/U21)*100</f>
        <v>69.747899159663859</v>
      </c>
      <c r="AQ21" s="8"/>
      <c r="AR21" s="8"/>
      <c r="AS21" s="2"/>
      <c r="AT21" s="8"/>
      <c r="AU21" s="8"/>
      <c r="AV21" s="10"/>
    </row>
    <row r="22" spans="2:48" ht="15.75" thickBot="1"/>
    <row r="23" spans="2:48" ht="16.5" thickBot="1">
      <c r="B23" s="13">
        <v>41687</v>
      </c>
      <c r="C23" s="11" t="s">
        <v>0</v>
      </c>
      <c r="D23" s="15">
        <v>9</v>
      </c>
      <c r="E23" s="2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f>SUM(F23:J23)</f>
        <v>0</v>
      </c>
      <c r="L23" s="2"/>
      <c r="M23" s="7">
        <v>0</v>
      </c>
      <c r="N23" s="7">
        <v>0</v>
      </c>
      <c r="O23" s="2"/>
      <c r="P23" s="17">
        <f>D23-(M23+N23)</f>
        <v>9</v>
      </c>
      <c r="Q23" s="2"/>
      <c r="R23" s="7" t="s">
        <v>51</v>
      </c>
      <c r="S23" s="106">
        <v>1.8</v>
      </c>
      <c r="T23" s="7">
        <v>17</v>
      </c>
      <c r="U23" s="18">
        <v>126</v>
      </c>
      <c r="V23" s="2"/>
      <c r="W23" s="19">
        <v>120</v>
      </c>
      <c r="X23" s="74">
        <v>120</v>
      </c>
      <c r="Y23" s="22"/>
      <c r="Z23" s="19">
        <v>0</v>
      </c>
      <c r="AA23" s="19">
        <v>0</v>
      </c>
      <c r="AB23" s="5"/>
      <c r="AC23" s="18">
        <f>X23*S23</f>
        <v>216</v>
      </c>
      <c r="AD23" s="47">
        <v>0</v>
      </c>
      <c r="AE23" s="7">
        <v>0</v>
      </c>
      <c r="AF23" s="7">
        <v>0</v>
      </c>
      <c r="AG23" s="47">
        <v>11.6</v>
      </c>
      <c r="AH23" s="4"/>
      <c r="AI23" s="7">
        <v>0</v>
      </c>
      <c r="AJ23" s="7">
        <v>0</v>
      </c>
      <c r="AK23" s="7">
        <f>100- ((AI23+AJ23)/(X23*2))*100</f>
        <v>100</v>
      </c>
      <c r="AL23" s="49">
        <f>AN20</f>
        <v>1409.12</v>
      </c>
      <c r="AM23" s="49">
        <f>AC23+AD23+AE23+AF23</f>
        <v>216</v>
      </c>
      <c r="AN23" s="49">
        <f>AL23-AM23</f>
        <v>1193.1199999999999</v>
      </c>
      <c r="AO23" s="5"/>
      <c r="AP23" s="7">
        <f>(X23/U23)*100</f>
        <v>95.238095238095227</v>
      </c>
      <c r="AQ23" s="18">
        <v>0</v>
      </c>
      <c r="AR23" s="7">
        <v>0</v>
      </c>
      <c r="AS23" s="2">
        <v>0</v>
      </c>
      <c r="AT23" s="7" t="s">
        <v>132</v>
      </c>
      <c r="AU23" s="7" t="s">
        <v>52</v>
      </c>
      <c r="AV23" s="7" t="s">
        <v>133</v>
      </c>
    </row>
    <row r="24" spans="2:48" ht="16.5" thickBot="1">
      <c r="B24" s="14" t="s">
        <v>189</v>
      </c>
      <c r="C24" s="12"/>
      <c r="D24" s="12"/>
      <c r="E24" s="2"/>
      <c r="F24" s="8"/>
      <c r="G24" s="8"/>
      <c r="H24" s="8"/>
      <c r="I24" s="8"/>
      <c r="J24" s="8"/>
      <c r="K24" s="8"/>
      <c r="L24" s="2"/>
      <c r="M24" s="8"/>
      <c r="N24" s="8"/>
      <c r="O24" s="2"/>
      <c r="P24" s="133">
        <f>D23-K23-M23-N23</f>
        <v>9</v>
      </c>
      <c r="Q24" s="2"/>
      <c r="R24" s="8"/>
      <c r="S24" s="48"/>
      <c r="T24" s="8"/>
      <c r="U24" s="134">
        <f>P24*T23</f>
        <v>153</v>
      </c>
      <c r="V24" s="2"/>
      <c r="W24" s="20"/>
      <c r="X24" s="75"/>
      <c r="Y24" s="21"/>
      <c r="Z24" s="20"/>
      <c r="AA24" s="23"/>
      <c r="AB24" s="5"/>
      <c r="AC24" s="8"/>
      <c r="AD24" s="48"/>
      <c r="AE24" s="8"/>
      <c r="AF24" s="8"/>
      <c r="AG24" s="8"/>
      <c r="AH24" s="4"/>
      <c r="AI24" s="8"/>
      <c r="AJ24" s="8"/>
      <c r="AK24" s="8"/>
      <c r="AL24" s="8"/>
      <c r="AM24" s="8"/>
      <c r="AN24" s="8"/>
      <c r="AO24" s="5"/>
      <c r="AP24" s="134">
        <f>(X23/U24)*100</f>
        <v>78.431372549019613</v>
      </c>
      <c r="AQ24" s="8"/>
      <c r="AR24" s="8"/>
      <c r="AS24" s="2"/>
      <c r="AT24" s="8"/>
      <c r="AU24" s="8"/>
      <c r="AV24" s="10"/>
    </row>
    <row r="25" spans="2:48" ht="15.75" thickBot="1"/>
    <row r="26" spans="2:48" ht="16.5" thickBot="1">
      <c r="B26" s="13">
        <v>41688</v>
      </c>
      <c r="C26" s="11" t="s">
        <v>0</v>
      </c>
      <c r="D26" s="15">
        <v>10</v>
      </c>
      <c r="E26" s="2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f>SUM(F26:J26)</f>
        <v>0</v>
      </c>
      <c r="L26" s="2"/>
      <c r="M26" s="7">
        <v>0</v>
      </c>
      <c r="N26" s="7">
        <v>0</v>
      </c>
      <c r="O26" s="2"/>
      <c r="P26" s="17">
        <f>D26-(M26+N26)</f>
        <v>10</v>
      </c>
      <c r="Q26" s="2"/>
      <c r="R26" s="7" t="s">
        <v>51</v>
      </c>
      <c r="S26" s="106">
        <v>1.8</v>
      </c>
      <c r="T26" s="7">
        <v>17</v>
      </c>
      <c r="U26" s="18">
        <v>126</v>
      </c>
      <c r="V26" s="2"/>
      <c r="W26" s="19">
        <v>156</v>
      </c>
      <c r="X26" s="74">
        <v>156</v>
      </c>
      <c r="Y26" s="22"/>
      <c r="Z26" s="19">
        <v>0</v>
      </c>
      <c r="AA26" s="19">
        <v>0</v>
      </c>
      <c r="AB26" s="5"/>
      <c r="AC26" s="18">
        <f>X26*S26</f>
        <v>280.8</v>
      </c>
      <c r="AD26" s="47">
        <v>0</v>
      </c>
      <c r="AE26" s="7">
        <v>0</v>
      </c>
      <c r="AF26" s="7">
        <v>0</v>
      </c>
      <c r="AG26" s="47">
        <v>30</v>
      </c>
      <c r="AH26" s="4"/>
      <c r="AI26" s="7">
        <v>0</v>
      </c>
      <c r="AJ26" s="7">
        <v>0</v>
      </c>
      <c r="AK26" s="7">
        <f>100- ((AI26+AJ26)/(X26*2))*100</f>
        <v>100</v>
      </c>
      <c r="AL26" s="49">
        <f>AN23</f>
        <v>1193.1199999999999</v>
      </c>
      <c r="AM26" s="49">
        <f>AC26+AD26+AE26+AF26</f>
        <v>280.8</v>
      </c>
      <c r="AN26" s="49">
        <f>AL26-AM26</f>
        <v>912.31999999999994</v>
      </c>
      <c r="AO26" s="5"/>
      <c r="AP26" s="7">
        <f>(X26/U26)*100</f>
        <v>123.80952380952381</v>
      </c>
      <c r="AQ26" s="18">
        <v>0</v>
      </c>
      <c r="AR26" s="7">
        <v>0</v>
      </c>
      <c r="AS26" s="2">
        <v>0</v>
      </c>
      <c r="AT26" s="7" t="s">
        <v>132</v>
      </c>
      <c r="AU26" s="7" t="s">
        <v>52</v>
      </c>
      <c r="AV26" s="7" t="s">
        <v>133</v>
      </c>
    </row>
    <row r="27" spans="2:48" ht="16.5" thickBot="1">
      <c r="B27" s="14" t="s">
        <v>189</v>
      </c>
      <c r="C27" s="12"/>
      <c r="D27" s="12"/>
      <c r="E27" s="2"/>
      <c r="F27" s="8"/>
      <c r="G27" s="8"/>
      <c r="H27" s="8"/>
      <c r="I27" s="8"/>
      <c r="J27" s="8"/>
      <c r="K27" s="8"/>
      <c r="L27" s="2"/>
      <c r="M27" s="8"/>
      <c r="N27" s="8"/>
      <c r="O27" s="2"/>
      <c r="P27" s="133">
        <f>D26-K26-M26-N26</f>
        <v>10</v>
      </c>
      <c r="Q27" s="2"/>
      <c r="R27" s="8"/>
      <c r="S27" s="48"/>
      <c r="T27" s="8"/>
      <c r="U27" s="134">
        <f>P27*T26</f>
        <v>170</v>
      </c>
      <c r="V27" s="2"/>
      <c r="W27" s="20"/>
      <c r="X27" s="75"/>
      <c r="Y27" s="21"/>
      <c r="Z27" s="20"/>
      <c r="AA27" s="23"/>
      <c r="AB27" s="5"/>
      <c r="AC27" s="8"/>
      <c r="AD27" s="48"/>
      <c r="AE27" s="8"/>
      <c r="AF27" s="8"/>
      <c r="AG27" s="8"/>
      <c r="AH27" s="4"/>
      <c r="AI27" s="8"/>
      <c r="AJ27" s="8"/>
      <c r="AK27" s="8"/>
      <c r="AL27" s="8"/>
      <c r="AM27" s="8"/>
      <c r="AN27" s="8"/>
      <c r="AO27" s="5"/>
      <c r="AP27" s="134">
        <f>(X26/U27)*100</f>
        <v>91.764705882352942</v>
      </c>
      <c r="AQ27" s="8"/>
      <c r="AR27" s="8"/>
      <c r="AS27" s="2"/>
      <c r="AT27" s="8"/>
      <c r="AU27" s="8"/>
      <c r="AV27" s="10"/>
    </row>
    <row r="28" spans="2:48" ht="15.75" thickBot="1"/>
    <row r="29" spans="2:48" ht="16.5" thickBot="1">
      <c r="B29" s="13">
        <v>41689</v>
      </c>
      <c r="C29" s="11" t="s">
        <v>0</v>
      </c>
      <c r="D29" s="15">
        <v>10</v>
      </c>
      <c r="E29" s="2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f>SUM(F29:J29)</f>
        <v>0</v>
      </c>
      <c r="L29" s="2"/>
      <c r="M29" s="7">
        <v>0</v>
      </c>
      <c r="N29" s="7">
        <v>0</v>
      </c>
      <c r="O29" s="2"/>
      <c r="P29" s="17">
        <f>D29-(M29+N29)</f>
        <v>10</v>
      </c>
      <c r="Q29" s="2"/>
      <c r="R29" s="7" t="s">
        <v>51</v>
      </c>
      <c r="S29" s="106">
        <v>1.8</v>
      </c>
      <c r="T29" s="7">
        <v>17</v>
      </c>
      <c r="U29" s="18">
        <v>126</v>
      </c>
      <c r="V29" s="2"/>
      <c r="W29" s="19">
        <v>166</v>
      </c>
      <c r="X29" s="74">
        <v>166</v>
      </c>
      <c r="Y29" s="22"/>
      <c r="Z29" s="19">
        <v>0</v>
      </c>
      <c r="AA29" s="19">
        <v>0</v>
      </c>
      <c r="AB29" s="5"/>
      <c r="AC29" s="18">
        <f>X29*S29</f>
        <v>298.8</v>
      </c>
      <c r="AD29" s="47">
        <v>0</v>
      </c>
      <c r="AE29" s="7">
        <v>0</v>
      </c>
      <c r="AF29" s="7">
        <v>0</v>
      </c>
      <c r="AG29" s="47">
        <v>16.940000000000001</v>
      </c>
      <c r="AH29" s="4"/>
      <c r="AI29" s="7">
        <v>0</v>
      </c>
      <c r="AJ29" s="7">
        <v>0</v>
      </c>
      <c r="AK29" s="7">
        <f>100- ((AI29+AJ29)/(X29*2))*100</f>
        <v>100</v>
      </c>
      <c r="AL29" s="49">
        <f>AN26</f>
        <v>912.31999999999994</v>
      </c>
      <c r="AM29" s="49">
        <f>AC29+AD29+AE29+AF29</f>
        <v>298.8</v>
      </c>
      <c r="AN29" s="49">
        <f>AL29-AM29</f>
        <v>613.52</v>
      </c>
      <c r="AO29" s="5"/>
      <c r="AP29" s="7">
        <f>(X29/U29)*100</f>
        <v>131.74603174603175</v>
      </c>
      <c r="AQ29" s="18">
        <v>0</v>
      </c>
      <c r="AR29" s="7">
        <v>0</v>
      </c>
      <c r="AS29" s="2">
        <v>0</v>
      </c>
      <c r="AT29" s="7" t="s">
        <v>132</v>
      </c>
      <c r="AU29" s="7" t="s">
        <v>52</v>
      </c>
      <c r="AV29" s="7" t="s">
        <v>133</v>
      </c>
    </row>
    <row r="30" spans="2:48" ht="16.5" thickBot="1">
      <c r="B30" s="14" t="s">
        <v>189</v>
      </c>
      <c r="C30" s="12"/>
      <c r="D30" s="12"/>
      <c r="E30" s="2"/>
      <c r="F30" s="8"/>
      <c r="G30" s="8"/>
      <c r="H30" s="8"/>
      <c r="I30" s="8"/>
      <c r="J30" s="8"/>
      <c r="K30" s="8"/>
      <c r="L30" s="2"/>
      <c r="M30" s="8"/>
      <c r="N30" s="8"/>
      <c r="O30" s="2"/>
      <c r="P30" s="133">
        <f>D29-K29-M29-N29</f>
        <v>10</v>
      </c>
      <c r="Q30" s="2"/>
      <c r="R30" s="8"/>
      <c r="S30" s="48"/>
      <c r="T30" s="8"/>
      <c r="U30" s="134">
        <f>P30*T29</f>
        <v>170</v>
      </c>
      <c r="V30" s="2"/>
      <c r="W30" s="20"/>
      <c r="X30" s="75"/>
      <c r="Y30" s="21"/>
      <c r="Z30" s="20"/>
      <c r="AA30" s="23"/>
      <c r="AB30" s="5"/>
      <c r="AC30" s="8"/>
      <c r="AD30" s="48"/>
      <c r="AE30" s="8"/>
      <c r="AF30" s="8"/>
      <c r="AG30" s="8"/>
      <c r="AH30" s="4"/>
      <c r="AI30" s="8"/>
      <c r="AJ30" s="8"/>
      <c r="AK30" s="8"/>
      <c r="AL30" s="8"/>
      <c r="AM30" s="8"/>
      <c r="AN30" s="8"/>
      <c r="AO30" s="5"/>
      <c r="AP30" s="134">
        <f>(X29/U30)*100</f>
        <v>97.647058823529406</v>
      </c>
      <c r="AQ30" s="8"/>
      <c r="AR30" s="8"/>
      <c r="AS30" s="2"/>
      <c r="AT30" s="8"/>
      <c r="AU30" s="8"/>
      <c r="AV30" s="10"/>
    </row>
    <row r="32" spans="2:48" ht="15.75" thickBot="1">
      <c r="B32" s="94" t="s">
        <v>191</v>
      </c>
    </row>
    <row r="33" spans="2:48" s="165" customFormat="1">
      <c r="B33" s="150" t="s">
        <v>32</v>
      </c>
      <c r="C33" s="151" t="s">
        <v>1</v>
      </c>
      <c r="D33" s="152" t="s">
        <v>1</v>
      </c>
      <c r="E33" s="153"/>
      <c r="F33" s="220" t="s">
        <v>12</v>
      </c>
      <c r="G33" s="221"/>
      <c r="H33" s="221"/>
      <c r="I33" s="221"/>
      <c r="J33" s="221"/>
      <c r="K33" s="222"/>
      <c r="L33" s="154"/>
      <c r="M33" s="223" t="s">
        <v>33</v>
      </c>
      <c r="N33" s="224"/>
      <c r="O33" s="154"/>
      <c r="P33" s="154" t="s">
        <v>10</v>
      </c>
      <c r="Q33" s="153"/>
      <c r="R33" s="154" t="s">
        <v>41</v>
      </c>
      <c r="S33" s="155"/>
      <c r="T33" s="154" t="s">
        <v>29</v>
      </c>
      <c r="U33" s="154" t="s">
        <v>14</v>
      </c>
      <c r="V33" s="153" t="s">
        <v>9</v>
      </c>
      <c r="W33" s="156" t="s">
        <v>62</v>
      </c>
      <c r="X33" s="157" t="s">
        <v>14</v>
      </c>
      <c r="Y33" s="158"/>
      <c r="Z33" s="159" t="s">
        <v>59</v>
      </c>
      <c r="AA33" s="160" t="s">
        <v>43</v>
      </c>
      <c r="AB33" s="153"/>
      <c r="AC33" s="161" t="s">
        <v>38</v>
      </c>
      <c r="AD33" s="162"/>
      <c r="AE33" s="153"/>
      <c r="AF33" s="163"/>
      <c r="AG33" s="154" t="s">
        <v>11</v>
      </c>
      <c r="AH33" s="153"/>
      <c r="AI33" s="225" t="s">
        <v>47</v>
      </c>
      <c r="AJ33" s="226"/>
      <c r="AK33" s="227"/>
      <c r="AL33" s="225" t="s">
        <v>39</v>
      </c>
      <c r="AM33" s="226"/>
      <c r="AN33" s="227"/>
      <c r="AO33" s="153"/>
      <c r="AP33" s="154" t="s">
        <v>22</v>
      </c>
      <c r="AQ33" s="154" t="s">
        <v>20</v>
      </c>
      <c r="AR33" s="154" t="s">
        <v>20</v>
      </c>
      <c r="AS33" s="153"/>
      <c r="AT33" s="154" t="s">
        <v>22</v>
      </c>
      <c r="AU33" s="154" t="s">
        <v>9</v>
      </c>
      <c r="AV33" s="164" t="s">
        <v>9</v>
      </c>
    </row>
    <row r="34" spans="2:48" s="165" customFormat="1" ht="15.75" thickBot="1">
      <c r="B34" s="166" t="s">
        <v>9</v>
      </c>
      <c r="C34" s="167" t="s">
        <v>9</v>
      </c>
      <c r="D34" s="168" t="s">
        <v>10</v>
      </c>
      <c r="E34" s="169"/>
      <c r="F34" s="170" t="s">
        <v>3</v>
      </c>
      <c r="G34" s="170" t="s">
        <v>4</v>
      </c>
      <c r="H34" s="170" t="s">
        <v>5</v>
      </c>
      <c r="I34" s="170" t="s">
        <v>6</v>
      </c>
      <c r="J34" s="170" t="s">
        <v>8</v>
      </c>
      <c r="K34" s="170" t="s">
        <v>11</v>
      </c>
      <c r="L34" s="167"/>
      <c r="M34" s="171" t="s">
        <v>10</v>
      </c>
      <c r="N34" s="172" t="s">
        <v>61</v>
      </c>
      <c r="O34" s="167"/>
      <c r="P34" s="167" t="s">
        <v>2</v>
      </c>
      <c r="Q34" s="169"/>
      <c r="R34" s="167"/>
      <c r="S34" s="173" t="s">
        <v>34</v>
      </c>
      <c r="T34" s="167" t="s">
        <v>46</v>
      </c>
      <c r="U34" s="167" t="s">
        <v>16</v>
      </c>
      <c r="V34" s="169" t="s">
        <v>9</v>
      </c>
      <c r="W34" s="174" t="s">
        <v>58</v>
      </c>
      <c r="X34" s="175" t="s">
        <v>11</v>
      </c>
      <c r="Y34" s="176"/>
      <c r="Z34" s="177" t="s">
        <v>42</v>
      </c>
      <c r="AA34" s="178"/>
      <c r="AB34" s="169"/>
      <c r="AC34" s="179" t="s">
        <v>23</v>
      </c>
      <c r="AD34" s="180" t="s">
        <v>18</v>
      </c>
      <c r="AE34" s="179" t="s">
        <v>25</v>
      </c>
      <c r="AF34" s="179" t="s">
        <v>26</v>
      </c>
      <c r="AG34" s="167" t="s">
        <v>30</v>
      </c>
      <c r="AH34" s="169"/>
      <c r="AI34" s="181"/>
      <c r="AJ34" s="169"/>
      <c r="AK34" s="182"/>
      <c r="AL34" s="181" t="s">
        <v>60</v>
      </c>
      <c r="AM34" s="169"/>
      <c r="AN34" s="182" t="s">
        <v>190</v>
      </c>
      <c r="AO34" s="169"/>
      <c r="AP34" s="167" t="s">
        <v>14</v>
      </c>
      <c r="AQ34" s="167" t="s">
        <v>27</v>
      </c>
      <c r="AR34" s="167" t="s">
        <v>28</v>
      </c>
      <c r="AS34" s="169"/>
      <c r="AT34" s="167" t="s">
        <v>14</v>
      </c>
      <c r="AU34" s="167" t="s">
        <v>27</v>
      </c>
      <c r="AV34" s="168" t="s">
        <v>28</v>
      </c>
    </row>
    <row r="35" spans="2:48" s="165" customFormat="1" ht="15.75" thickBot="1">
      <c r="B35" s="183"/>
      <c r="C35" s="184"/>
      <c r="D35" s="185" t="s">
        <v>9</v>
      </c>
      <c r="E35" s="186"/>
      <c r="F35" s="187"/>
      <c r="G35" s="187"/>
      <c r="H35" s="187"/>
      <c r="I35" s="187" t="s">
        <v>7</v>
      </c>
      <c r="J35" s="187"/>
      <c r="K35" s="187"/>
      <c r="L35" s="184"/>
      <c r="M35" s="188" t="s">
        <v>15</v>
      </c>
      <c r="N35" s="187"/>
      <c r="O35" s="184"/>
      <c r="P35" s="184" t="s">
        <v>9</v>
      </c>
      <c r="Q35" s="186"/>
      <c r="R35" s="184"/>
      <c r="S35" s="189"/>
      <c r="T35" s="184" t="s">
        <v>13</v>
      </c>
      <c r="U35" s="184" t="s">
        <v>17</v>
      </c>
      <c r="V35" s="186"/>
      <c r="W35" s="190" t="s">
        <v>19</v>
      </c>
      <c r="X35" s="191"/>
      <c r="Y35" s="186"/>
      <c r="Z35" s="192" t="s">
        <v>19</v>
      </c>
      <c r="AA35" s="193" t="s">
        <v>19</v>
      </c>
      <c r="AB35" s="186"/>
      <c r="AC35" s="184" t="s">
        <v>24</v>
      </c>
      <c r="AD35" s="189" t="s">
        <v>24</v>
      </c>
      <c r="AE35" s="184" t="s">
        <v>24</v>
      </c>
      <c r="AF35" s="184" t="s">
        <v>24</v>
      </c>
      <c r="AG35" s="184" t="s">
        <v>24</v>
      </c>
      <c r="AH35" s="186"/>
      <c r="AI35" s="194" t="s">
        <v>49</v>
      </c>
      <c r="AJ35" s="195" t="s">
        <v>48</v>
      </c>
      <c r="AK35" s="196" t="s">
        <v>50</v>
      </c>
      <c r="AL35" s="197" t="s">
        <v>36</v>
      </c>
      <c r="AM35" s="195" t="s">
        <v>35</v>
      </c>
      <c r="AN35" s="196" t="s">
        <v>37</v>
      </c>
      <c r="AO35" s="186"/>
      <c r="AP35" s="184" t="s">
        <v>20</v>
      </c>
      <c r="AQ35" s="184"/>
      <c r="AR35" s="184"/>
      <c r="AS35" s="186"/>
      <c r="AT35" s="198">
        <v>1</v>
      </c>
      <c r="AU35" s="199">
        <v>0</v>
      </c>
      <c r="AV35" s="185" t="s">
        <v>31</v>
      </c>
    </row>
    <row r="36" spans="2:48">
      <c r="F36">
        <f t="shared" ref="F36:K36" si="0">SUM(F11:F30)</f>
        <v>0</v>
      </c>
      <c r="G36">
        <f t="shared" si="0"/>
        <v>0</v>
      </c>
      <c r="H36">
        <f t="shared" si="0"/>
        <v>0</v>
      </c>
      <c r="I36">
        <f t="shared" si="0"/>
        <v>0</v>
      </c>
      <c r="J36">
        <f t="shared" si="0"/>
        <v>0.5</v>
      </c>
      <c r="K36">
        <f t="shared" si="0"/>
        <v>0.5</v>
      </c>
      <c r="P36">
        <f>SUM(P11:P30)</f>
        <v>123.5</v>
      </c>
      <c r="U36">
        <f>SUM(U11:U30)</f>
        <v>1927.5</v>
      </c>
      <c r="Y36">
        <f>SUM(Y11:Y30)</f>
        <v>0</v>
      </c>
      <c r="AC36">
        <f>SUM(AC11:AC30)</f>
        <v>1645.1999999999998</v>
      </c>
      <c r="AD36">
        <f>SUM(AD11:AD30)</f>
        <v>11.28</v>
      </c>
      <c r="AE36">
        <f>SUM(AE11:AE30)</f>
        <v>0</v>
      </c>
      <c r="AF36">
        <f>SUM(AF11:AF30)</f>
        <v>0</v>
      </c>
    </row>
  </sheetData>
  <mergeCells count="10">
    <mergeCell ref="AT6:AV6"/>
    <mergeCell ref="F8:K8"/>
    <mergeCell ref="M8:N8"/>
    <mergeCell ref="AI8:AK8"/>
    <mergeCell ref="AL8:AN8"/>
    <mergeCell ref="F33:K33"/>
    <mergeCell ref="M33:N33"/>
    <mergeCell ref="AI33:AK33"/>
    <mergeCell ref="AL33:AN33"/>
    <mergeCell ref="I2:AE2"/>
  </mergeCells>
  <conditionalFormatting sqref="AT11:AV11 AT14:AV14 AT17:AV17 AT20:AV20 AT23:AV23">
    <cfRule type="containsText" dxfId="45" priority="11" operator="containsText" text="Si">
      <formula>NOT(ISERROR(SEARCH("Si",AT11)))</formula>
    </cfRule>
    <cfRule type="containsText" dxfId="44" priority="12" operator="containsText" text="No">
      <formula>NOT(ISERROR(SEARCH("No",AT11)))</formula>
    </cfRule>
  </conditionalFormatting>
  <conditionalFormatting sqref="AT26:AV26">
    <cfRule type="containsText" dxfId="43" priority="3" operator="containsText" text="Si">
      <formula>NOT(ISERROR(SEARCH("Si",AT26)))</formula>
    </cfRule>
    <cfRule type="containsText" dxfId="42" priority="4" operator="containsText" text="No">
      <formula>NOT(ISERROR(SEARCH("No",AT26)))</formula>
    </cfRule>
  </conditionalFormatting>
  <conditionalFormatting sqref="AT29:AV29">
    <cfRule type="containsText" dxfId="41" priority="1" operator="containsText" text="Si">
      <formula>NOT(ISERROR(SEARCH("Si",AT29)))</formula>
    </cfRule>
    <cfRule type="containsText" dxfId="40" priority="2" operator="containsText" text="No">
      <formula>NOT(ISERROR(SEARCH("No",AT29)))</formula>
    </cfRule>
  </conditionalFormatting>
  <pageMargins left="0.51181102362204722" right="0.15748031496062992" top="0.74803149606299213" bottom="0.43307086614173229" header="0.31496062992125984" footer="0.31496062992125984"/>
  <pageSetup paperSize="9" scale="60" orientation="landscape" horizontalDpi="200" verticalDpi="200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>
  <dimension ref="B1:AV43"/>
  <sheetViews>
    <sheetView topLeftCell="I1" zoomScale="70" zoomScaleNormal="70" workbookViewId="0">
      <selection activeCell="AG11" sqref="AG11"/>
    </sheetView>
  </sheetViews>
  <sheetFormatPr baseColWidth="10" defaultRowHeight="15"/>
  <cols>
    <col min="1" max="1" width="0.7109375" customWidth="1"/>
    <col min="2" max="2" width="9" customWidth="1"/>
    <col min="3" max="4" width="5.42578125" customWidth="1"/>
    <col min="5" max="5" width="0.42578125" customWidth="1"/>
    <col min="6" max="7" width="5.85546875" bestFit="1" customWidth="1"/>
    <col min="8" max="8" width="5.42578125" bestFit="1" customWidth="1"/>
    <col min="9" max="9" width="6" bestFit="1" customWidth="1"/>
    <col min="10" max="10" width="5.28515625" bestFit="1" customWidth="1"/>
    <col min="11" max="11" width="6.42578125" bestFit="1" customWidth="1"/>
    <col min="12" max="12" width="0.5703125" customWidth="1"/>
    <col min="13" max="13" width="6" bestFit="1" customWidth="1"/>
    <col min="14" max="14" width="6.5703125" bestFit="1" customWidth="1"/>
    <col min="15" max="15" width="0.5703125" customWidth="1"/>
    <col min="16" max="16" width="7.5703125" bestFit="1" customWidth="1"/>
    <col min="17" max="17" width="0.5703125" customWidth="1"/>
    <col min="18" max="18" width="11.42578125" bestFit="1" customWidth="1"/>
    <col min="19" max="19" width="5.42578125" style="45" customWidth="1"/>
    <col min="20" max="20" width="5.42578125" customWidth="1"/>
    <col min="21" max="21" width="6" bestFit="1" customWidth="1"/>
    <col min="22" max="22" width="0.5703125" customWidth="1"/>
    <col min="23" max="23" width="9" customWidth="1"/>
    <col min="24" max="24" width="6" bestFit="1" customWidth="1"/>
    <col min="25" max="25" width="0.5703125" customWidth="1"/>
    <col min="26" max="26" width="11" bestFit="1" customWidth="1"/>
    <col min="27" max="27" width="4.5703125" customWidth="1"/>
    <col min="28" max="28" width="0.85546875" customWidth="1"/>
    <col min="29" max="29" width="7" customWidth="1"/>
    <col min="30" max="30" width="7.7109375" style="45" bestFit="1" customWidth="1"/>
    <col min="31" max="31" width="7" bestFit="1" customWidth="1"/>
    <col min="32" max="32" width="6.42578125" bestFit="1" customWidth="1"/>
    <col min="33" max="33" width="7.140625" customWidth="1"/>
    <col min="34" max="34" width="0.5703125" customWidth="1"/>
    <col min="35" max="35" width="4.85546875" hidden="1" customWidth="1"/>
    <col min="36" max="36" width="5.42578125" hidden="1" customWidth="1"/>
    <col min="37" max="37" width="5" hidden="1" customWidth="1"/>
    <col min="38" max="38" width="7.85546875" bestFit="1" customWidth="1"/>
    <col min="39" max="40" width="7.5703125" bestFit="1" customWidth="1"/>
    <col min="41" max="41" width="1" customWidth="1"/>
    <col min="42" max="43" width="4.7109375" customWidth="1"/>
    <col min="44" max="44" width="5.42578125" customWidth="1"/>
    <col min="45" max="45" width="0.85546875" customWidth="1"/>
    <col min="46" max="46" width="5.28515625" customWidth="1"/>
    <col min="47" max="47" width="5" customWidth="1"/>
    <col min="48" max="48" width="5.7109375" customWidth="1"/>
    <col min="49" max="49" width="1.42578125" customWidth="1"/>
    <col min="50" max="51" width="4.7109375" customWidth="1"/>
  </cols>
  <sheetData>
    <row r="1" spans="2:48" ht="11.25" customHeight="1"/>
    <row r="2" spans="2:48" ht="21">
      <c r="I2" s="208" t="s">
        <v>40</v>
      </c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</row>
    <row r="5" spans="2:48" ht="26.25" customHeight="1">
      <c r="B5" s="131" t="s">
        <v>109</v>
      </c>
      <c r="C5" s="131"/>
      <c r="D5" s="131"/>
      <c r="E5" s="132"/>
      <c r="F5" s="131"/>
      <c r="G5" s="132"/>
      <c r="H5" s="132"/>
      <c r="I5" s="131" t="s">
        <v>110</v>
      </c>
    </row>
    <row r="6" spans="2:48">
      <c r="AP6" s="40" t="s">
        <v>21</v>
      </c>
      <c r="AT6" s="209" t="s">
        <v>44</v>
      </c>
      <c r="AU6" s="210"/>
      <c r="AV6" s="211"/>
    </row>
    <row r="7" spans="2:48" ht="15.75" thickBot="1"/>
    <row r="8" spans="2:48">
      <c r="B8" s="29" t="s">
        <v>32</v>
      </c>
      <c r="C8" s="30" t="s">
        <v>1</v>
      </c>
      <c r="D8" s="31" t="s">
        <v>1</v>
      </c>
      <c r="E8" s="54"/>
      <c r="F8" s="212" t="s">
        <v>12</v>
      </c>
      <c r="G8" s="213"/>
      <c r="H8" s="213"/>
      <c r="I8" s="213"/>
      <c r="J8" s="213"/>
      <c r="K8" s="214"/>
      <c r="L8" s="15"/>
      <c r="M8" s="215" t="s">
        <v>33</v>
      </c>
      <c r="N8" s="216"/>
      <c r="O8" s="15"/>
      <c r="P8" s="50" t="s">
        <v>10</v>
      </c>
      <c r="Q8" s="54"/>
      <c r="R8" s="50" t="s">
        <v>41</v>
      </c>
      <c r="S8" s="104"/>
      <c r="T8" s="50" t="s">
        <v>29</v>
      </c>
      <c r="U8" s="55" t="s">
        <v>14</v>
      </c>
      <c r="V8" s="54" t="s">
        <v>9</v>
      </c>
      <c r="W8" s="98" t="s">
        <v>62</v>
      </c>
      <c r="X8" s="96" t="s">
        <v>14</v>
      </c>
      <c r="Y8" s="56"/>
      <c r="Z8" s="102" t="s">
        <v>59</v>
      </c>
      <c r="AA8" s="99" t="s">
        <v>43</v>
      </c>
      <c r="AB8" s="54"/>
      <c r="AC8" s="57" t="s">
        <v>38</v>
      </c>
      <c r="AD8" s="58"/>
      <c r="AE8" s="59"/>
      <c r="AF8" s="60"/>
      <c r="AG8" s="50" t="s">
        <v>11</v>
      </c>
      <c r="AH8" s="54"/>
      <c r="AI8" s="217" t="s">
        <v>47</v>
      </c>
      <c r="AJ8" s="218"/>
      <c r="AK8" s="219"/>
      <c r="AL8" s="217" t="s">
        <v>39</v>
      </c>
      <c r="AM8" s="218"/>
      <c r="AN8" s="219"/>
      <c r="AO8" s="54"/>
      <c r="AP8" s="55" t="s">
        <v>22</v>
      </c>
      <c r="AQ8" s="50" t="s">
        <v>20</v>
      </c>
      <c r="AR8" s="50" t="s">
        <v>20</v>
      </c>
      <c r="AS8" s="54"/>
      <c r="AT8" s="15" t="s">
        <v>22</v>
      </c>
      <c r="AU8" s="15" t="s">
        <v>9</v>
      </c>
      <c r="AV8" s="61" t="s">
        <v>9</v>
      </c>
    </row>
    <row r="9" spans="2:48" ht="15.75" thickBot="1">
      <c r="B9" s="32" t="s">
        <v>9</v>
      </c>
      <c r="C9" s="25" t="s">
        <v>9</v>
      </c>
      <c r="D9" s="33" t="s">
        <v>10</v>
      </c>
      <c r="E9" s="3"/>
      <c r="F9" s="37" t="s">
        <v>3</v>
      </c>
      <c r="G9" s="37" t="s">
        <v>4</v>
      </c>
      <c r="H9" s="37" t="s">
        <v>5</v>
      </c>
      <c r="I9" s="37" t="s">
        <v>6</v>
      </c>
      <c r="J9" s="37" t="s">
        <v>8</v>
      </c>
      <c r="K9" s="37" t="s">
        <v>11</v>
      </c>
      <c r="L9" s="2"/>
      <c r="M9" s="38" t="s">
        <v>10</v>
      </c>
      <c r="N9" s="39" t="s">
        <v>61</v>
      </c>
      <c r="O9" s="1"/>
      <c r="P9" s="25" t="s">
        <v>2</v>
      </c>
      <c r="Q9" s="3"/>
      <c r="R9" s="25"/>
      <c r="S9" s="105" t="s">
        <v>34</v>
      </c>
      <c r="T9" s="25" t="s">
        <v>46</v>
      </c>
      <c r="U9" s="41" t="s">
        <v>16</v>
      </c>
      <c r="V9" s="3" t="s">
        <v>9</v>
      </c>
      <c r="W9" s="101" t="s">
        <v>58</v>
      </c>
      <c r="X9" s="97" t="s">
        <v>11</v>
      </c>
      <c r="Y9" s="6"/>
      <c r="Z9" s="103" t="s">
        <v>42</v>
      </c>
      <c r="AA9" s="100"/>
      <c r="AB9" s="3"/>
      <c r="AC9" s="24" t="s">
        <v>23</v>
      </c>
      <c r="AD9" s="46" t="s">
        <v>18</v>
      </c>
      <c r="AE9" s="24" t="s">
        <v>25</v>
      </c>
      <c r="AF9" s="24" t="s">
        <v>26</v>
      </c>
      <c r="AG9" s="25" t="s">
        <v>30</v>
      </c>
      <c r="AH9" s="16"/>
      <c r="AI9" s="26"/>
      <c r="AJ9" s="27"/>
      <c r="AK9" s="28"/>
      <c r="AL9" s="26" t="s">
        <v>60</v>
      </c>
      <c r="AM9" s="27"/>
      <c r="AN9" s="110" t="s">
        <v>196</v>
      </c>
      <c r="AO9" s="3"/>
      <c r="AP9" s="41" t="s">
        <v>14</v>
      </c>
      <c r="AQ9" s="25" t="s">
        <v>27</v>
      </c>
      <c r="AR9" s="25" t="s">
        <v>28</v>
      </c>
      <c r="AS9" s="3"/>
      <c r="AT9" s="2" t="s">
        <v>14</v>
      </c>
      <c r="AU9" s="2" t="s">
        <v>27</v>
      </c>
      <c r="AV9" s="62" t="s">
        <v>28</v>
      </c>
    </row>
    <row r="10" spans="2:48" ht="15.75" thickBot="1">
      <c r="B10" s="34"/>
      <c r="C10" s="35"/>
      <c r="D10" s="36" t="s">
        <v>9</v>
      </c>
      <c r="E10" s="52"/>
      <c r="F10" s="63"/>
      <c r="G10" s="63"/>
      <c r="H10" s="63"/>
      <c r="I10" s="63" t="s">
        <v>7</v>
      </c>
      <c r="J10" s="63"/>
      <c r="K10" s="63"/>
      <c r="L10" s="12"/>
      <c r="M10" s="51" t="s">
        <v>15</v>
      </c>
      <c r="N10" s="63"/>
      <c r="O10" s="12"/>
      <c r="P10" s="35" t="s">
        <v>9</v>
      </c>
      <c r="Q10" s="52"/>
      <c r="R10" s="35"/>
      <c r="S10" s="67"/>
      <c r="T10" s="35" t="s">
        <v>13</v>
      </c>
      <c r="U10" s="64" t="s">
        <v>17</v>
      </c>
      <c r="V10" s="52"/>
      <c r="W10" s="42" t="s">
        <v>19</v>
      </c>
      <c r="X10" s="65"/>
      <c r="Y10" s="52"/>
      <c r="Z10" s="43" t="s">
        <v>19</v>
      </c>
      <c r="AA10" s="44" t="s">
        <v>19</v>
      </c>
      <c r="AB10" s="66"/>
      <c r="AC10" s="35" t="s">
        <v>24</v>
      </c>
      <c r="AD10" s="67" t="s">
        <v>24</v>
      </c>
      <c r="AE10" s="35" t="s">
        <v>24</v>
      </c>
      <c r="AF10" s="35" t="s">
        <v>24</v>
      </c>
      <c r="AG10" s="35" t="s">
        <v>24</v>
      </c>
      <c r="AH10" s="52"/>
      <c r="AI10" s="68" t="s">
        <v>49</v>
      </c>
      <c r="AJ10" s="69" t="s">
        <v>48</v>
      </c>
      <c r="AK10" s="70" t="s">
        <v>50</v>
      </c>
      <c r="AL10" s="71" t="s">
        <v>36</v>
      </c>
      <c r="AM10" s="69" t="s">
        <v>35</v>
      </c>
      <c r="AN10" s="70" t="s">
        <v>37</v>
      </c>
      <c r="AO10" s="52"/>
      <c r="AP10" s="64" t="s">
        <v>20</v>
      </c>
      <c r="AQ10" s="35"/>
      <c r="AR10" s="35"/>
      <c r="AS10" s="52"/>
      <c r="AT10" s="72">
        <v>1</v>
      </c>
      <c r="AU10" s="73">
        <v>0</v>
      </c>
      <c r="AV10" s="53" t="s">
        <v>31</v>
      </c>
    </row>
    <row r="11" spans="2:48" ht="16.5" thickBot="1">
      <c r="B11" s="13">
        <v>41738</v>
      </c>
      <c r="C11" s="11" t="s">
        <v>0</v>
      </c>
      <c r="D11" s="15">
        <v>8</v>
      </c>
      <c r="E11" s="2"/>
      <c r="F11" s="7">
        <v>3</v>
      </c>
      <c r="G11" s="7">
        <v>0</v>
      </c>
      <c r="H11" s="7">
        <v>0</v>
      </c>
      <c r="I11" s="7">
        <v>0</v>
      </c>
      <c r="J11" s="7">
        <v>0</v>
      </c>
      <c r="K11" s="7">
        <f>SUM(F11:J11)</f>
        <v>3</v>
      </c>
      <c r="L11" s="2"/>
      <c r="M11" s="7">
        <v>0</v>
      </c>
      <c r="N11" s="7">
        <v>0</v>
      </c>
      <c r="O11" s="2"/>
      <c r="P11" s="17">
        <f>D11-(M11+N11)</f>
        <v>8</v>
      </c>
      <c r="Q11" s="2"/>
      <c r="R11" s="7" t="s">
        <v>51</v>
      </c>
      <c r="S11" s="106">
        <v>1.8</v>
      </c>
      <c r="T11" s="7">
        <v>17</v>
      </c>
      <c r="U11" s="18">
        <v>126</v>
      </c>
      <c r="V11" s="2"/>
      <c r="W11" s="19">
        <v>69</v>
      </c>
      <c r="X11" s="74">
        <v>69</v>
      </c>
      <c r="Y11" s="22"/>
      <c r="Z11" s="19">
        <v>0</v>
      </c>
      <c r="AA11" s="19">
        <v>0</v>
      </c>
      <c r="AB11" s="5"/>
      <c r="AC11" s="18">
        <f>X11*S11</f>
        <v>124.2</v>
      </c>
      <c r="AD11" s="47">
        <v>0</v>
      </c>
      <c r="AE11" s="7">
        <v>0</v>
      </c>
      <c r="AF11" s="7">
        <v>0</v>
      </c>
      <c r="AG11" s="47">
        <f>AD11+AF11</f>
        <v>0</v>
      </c>
      <c r="AH11" s="4"/>
      <c r="AI11" s="7">
        <v>0</v>
      </c>
      <c r="AJ11" s="7">
        <v>0</v>
      </c>
      <c r="AK11" s="7">
        <f>100- ((AI11+AJ11)/(X11*2))*100</f>
        <v>100</v>
      </c>
      <c r="AL11" s="49">
        <v>994</v>
      </c>
      <c r="AM11" s="49">
        <f>AC11+AD11+AE11+AF11</f>
        <v>124.2</v>
      </c>
      <c r="AN11" s="49">
        <f>AL11-AM11</f>
        <v>869.8</v>
      </c>
      <c r="AO11" s="5"/>
      <c r="AP11" s="7">
        <f>(X11/U11)*100</f>
        <v>54.761904761904766</v>
      </c>
      <c r="AQ11" s="18">
        <f>(AD11/(AC11+AD11))*100</f>
        <v>0</v>
      </c>
      <c r="AR11" s="7">
        <f>(AG11/AC11)*100</f>
        <v>0</v>
      </c>
      <c r="AS11" s="2"/>
      <c r="AT11" s="7" t="s">
        <v>52</v>
      </c>
      <c r="AU11" s="7" t="s">
        <v>52</v>
      </c>
      <c r="AV11" s="7" t="s">
        <v>57</v>
      </c>
    </row>
    <row r="12" spans="2:48" ht="16.5" thickBot="1">
      <c r="B12" s="14" t="s">
        <v>192</v>
      </c>
      <c r="C12" s="12"/>
      <c r="D12" s="12"/>
      <c r="E12" s="2"/>
      <c r="F12" s="8"/>
      <c r="G12" s="8"/>
      <c r="H12" s="8"/>
      <c r="I12" s="8"/>
      <c r="J12" s="8"/>
      <c r="K12" s="8"/>
      <c r="L12" s="2"/>
      <c r="M12" s="8"/>
      <c r="N12" s="8"/>
      <c r="O12" s="2"/>
      <c r="P12" s="133">
        <f>D11-K11-M11-N11</f>
        <v>5</v>
      </c>
      <c r="Q12" s="2"/>
      <c r="R12" s="8"/>
      <c r="S12" s="48"/>
      <c r="T12" s="8"/>
      <c r="U12" s="134">
        <f>P12*T11</f>
        <v>85</v>
      </c>
      <c r="V12" s="2"/>
      <c r="W12" s="20"/>
      <c r="X12" s="75"/>
      <c r="Y12" s="21"/>
      <c r="Z12" s="20"/>
      <c r="AA12" s="23"/>
      <c r="AB12" s="5"/>
      <c r="AC12" s="8"/>
      <c r="AD12" s="48"/>
      <c r="AE12" s="8"/>
      <c r="AF12" s="8"/>
      <c r="AG12" s="8"/>
      <c r="AH12" s="4"/>
      <c r="AI12" s="8"/>
      <c r="AJ12" s="8"/>
      <c r="AK12" s="8"/>
      <c r="AL12" s="8"/>
      <c r="AM12" s="8"/>
      <c r="AN12" s="8"/>
      <c r="AO12" s="5"/>
      <c r="AP12" s="134">
        <f>(X11/U12)*100</f>
        <v>81.17647058823529</v>
      </c>
      <c r="AQ12" s="8"/>
      <c r="AR12" s="8"/>
      <c r="AS12" s="2"/>
      <c r="AT12" s="8"/>
      <c r="AU12" s="8"/>
      <c r="AV12" s="10"/>
    </row>
    <row r="13" spans="2:48" ht="15.75" thickBot="1">
      <c r="AD13"/>
    </row>
    <row r="14" spans="2:48" ht="16.5" thickBot="1">
      <c r="B14" s="13">
        <v>41738</v>
      </c>
      <c r="C14" s="11" t="s">
        <v>114</v>
      </c>
      <c r="D14" s="15">
        <v>7.5</v>
      </c>
      <c r="E14" s="2"/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f>SUM(F14:J14)</f>
        <v>0</v>
      </c>
      <c r="L14" s="2"/>
      <c r="M14" s="7">
        <v>2.5</v>
      </c>
      <c r="N14" s="7">
        <v>0</v>
      </c>
      <c r="O14" s="2"/>
      <c r="P14" s="17">
        <f>D14-(M14+N14)</f>
        <v>5</v>
      </c>
      <c r="Q14" s="2"/>
      <c r="R14" s="7" t="s">
        <v>51</v>
      </c>
      <c r="S14" s="106">
        <v>1.8</v>
      </c>
      <c r="T14" s="7">
        <v>17</v>
      </c>
      <c r="U14" s="18">
        <v>126</v>
      </c>
      <c r="V14" s="2"/>
      <c r="W14" s="19">
        <v>88</v>
      </c>
      <c r="X14" s="74">
        <v>88</v>
      </c>
      <c r="Y14" s="22"/>
      <c r="Z14" s="19">
        <v>0</v>
      </c>
      <c r="AA14" s="19">
        <v>0</v>
      </c>
      <c r="AB14" s="5"/>
      <c r="AC14" s="18">
        <f>X14*S14</f>
        <v>158.4</v>
      </c>
      <c r="AD14" s="47">
        <v>6</v>
      </c>
      <c r="AE14" s="7">
        <v>2.81</v>
      </c>
      <c r="AF14" s="7">
        <v>0</v>
      </c>
      <c r="AG14" s="47">
        <f>AD14+AF14</f>
        <v>6</v>
      </c>
      <c r="AH14" s="4"/>
      <c r="AI14" s="7">
        <v>0</v>
      </c>
      <c r="AJ14" s="7">
        <v>0</v>
      </c>
      <c r="AK14" s="7">
        <f>100- ((AI14+AJ14)/(X14*2))*100</f>
        <v>100</v>
      </c>
      <c r="AL14" s="49">
        <f>AN11</f>
        <v>869.8</v>
      </c>
      <c r="AM14" s="49">
        <f>AC14+AD14+AE14+AF14</f>
        <v>167.21</v>
      </c>
      <c r="AN14" s="49">
        <f>AL14-AM14</f>
        <v>702.58999999999992</v>
      </c>
      <c r="AO14" s="5"/>
      <c r="AP14" s="7">
        <f>(X14/U14)*100</f>
        <v>69.841269841269835</v>
      </c>
      <c r="AQ14" s="18">
        <f>(AD14/(AC14+AD14))*100</f>
        <v>3.6496350364963499</v>
      </c>
      <c r="AR14" s="7">
        <f>(AG14/AC14)*100</f>
        <v>3.7878787878787881</v>
      </c>
      <c r="AS14" s="2"/>
      <c r="AT14" s="7" t="s">
        <v>132</v>
      </c>
      <c r="AU14" s="7" t="s">
        <v>52</v>
      </c>
      <c r="AV14" s="7" t="s">
        <v>133</v>
      </c>
    </row>
    <row r="15" spans="2:48" ht="16.5" thickBot="1">
      <c r="B15" s="14" t="s">
        <v>193</v>
      </c>
      <c r="C15" s="12"/>
      <c r="D15" s="12"/>
      <c r="E15" s="2"/>
      <c r="F15" s="8"/>
      <c r="G15" s="8"/>
      <c r="H15" s="8"/>
      <c r="I15" s="8"/>
      <c r="J15" s="8"/>
      <c r="K15" s="8"/>
      <c r="L15" s="2"/>
      <c r="M15" s="8"/>
      <c r="N15" s="8"/>
      <c r="O15" s="2"/>
      <c r="P15" s="133">
        <f>D14-K14-M14-N14</f>
        <v>5</v>
      </c>
      <c r="Q15" s="2"/>
      <c r="R15" s="8"/>
      <c r="S15" s="48"/>
      <c r="T15" s="8"/>
      <c r="U15" s="134">
        <f>P15*T14</f>
        <v>85</v>
      </c>
      <c r="V15" s="2"/>
      <c r="W15" s="20"/>
      <c r="X15" s="75"/>
      <c r="Y15" s="21"/>
      <c r="Z15" s="20"/>
      <c r="AA15" s="23"/>
      <c r="AB15" s="5"/>
      <c r="AC15" s="8"/>
      <c r="AD15" s="48"/>
      <c r="AE15" s="8"/>
      <c r="AF15" s="8"/>
      <c r="AG15" s="8"/>
      <c r="AH15" s="4"/>
      <c r="AI15" s="8"/>
      <c r="AJ15" s="8"/>
      <c r="AK15" s="8"/>
      <c r="AL15" s="8"/>
      <c r="AM15" s="8"/>
      <c r="AN15" s="8"/>
      <c r="AO15" s="5"/>
      <c r="AP15" s="134">
        <f>(X14/U15)*100</f>
        <v>103.5294117647059</v>
      </c>
      <c r="AQ15" s="8"/>
      <c r="AR15" s="8"/>
      <c r="AS15" s="2"/>
      <c r="AT15" s="8"/>
      <c r="AU15" s="8"/>
      <c r="AV15" s="10"/>
    </row>
    <row r="16" spans="2:48" ht="15.75" thickBot="1">
      <c r="AD16"/>
    </row>
    <row r="17" spans="2:48" ht="16.5" thickBot="1">
      <c r="B17" s="13">
        <v>41739</v>
      </c>
      <c r="C17" s="11" t="s">
        <v>0</v>
      </c>
      <c r="D17" s="15">
        <v>8</v>
      </c>
      <c r="E17" s="2"/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f>SUM(F17:J17)</f>
        <v>0</v>
      </c>
      <c r="L17" s="2"/>
      <c r="M17" s="7">
        <v>0</v>
      </c>
      <c r="N17" s="7">
        <v>0</v>
      </c>
      <c r="O17" s="2"/>
      <c r="P17" s="17">
        <f>D17-(M17+N17)</f>
        <v>8</v>
      </c>
      <c r="Q17" s="2"/>
      <c r="R17" s="7" t="s">
        <v>51</v>
      </c>
      <c r="S17" s="106">
        <v>1.8</v>
      </c>
      <c r="T17" s="7">
        <v>17</v>
      </c>
      <c r="U17" s="18">
        <v>126</v>
      </c>
      <c r="V17" s="2"/>
      <c r="W17" s="19">
        <v>194</v>
      </c>
      <c r="X17" s="74">
        <v>194</v>
      </c>
      <c r="Y17" s="22"/>
      <c r="Z17" s="19">
        <v>0</v>
      </c>
      <c r="AA17" s="19">
        <v>0</v>
      </c>
      <c r="AB17" s="5"/>
      <c r="AC17" s="18">
        <f>X17*S17</f>
        <v>349.2</v>
      </c>
      <c r="AD17" s="47">
        <v>0</v>
      </c>
      <c r="AE17" s="7">
        <v>0</v>
      </c>
      <c r="AF17" s="7">
        <v>0</v>
      </c>
      <c r="AG17" s="47">
        <f>AD17+AF17</f>
        <v>0</v>
      </c>
      <c r="AH17" s="4"/>
      <c r="AI17" s="7">
        <v>0</v>
      </c>
      <c r="AJ17" s="7">
        <v>0</v>
      </c>
      <c r="AK17" s="7">
        <f>100- ((AI17+AJ17)/(X17*2))*100</f>
        <v>100</v>
      </c>
      <c r="AL17" s="49">
        <f>AN14</f>
        <v>702.58999999999992</v>
      </c>
      <c r="AM17" s="49">
        <f>AC17+AD17+AE17+AF17</f>
        <v>349.2</v>
      </c>
      <c r="AN17" s="49">
        <f>AL17-AM17</f>
        <v>353.38999999999993</v>
      </c>
      <c r="AO17" s="5"/>
      <c r="AP17" s="7">
        <f>(X17/U17)*100</f>
        <v>153.96825396825398</v>
      </c>
      <c r="AQ17" s="18">
        <f>(AD17/(AC17+AD17))*100</f>
        <v>0</v>
      </c>
      <c r="AR17" s="7">
        <f>(AG17/AC17)*100</f>
        <v>0</v>
      </c>
      <c r="AS17" s="2"/>
      <c r="AT17" s="7" t="s">
        <v>132</v>
      </c>
      <c r="AU17" s="7" t="s">
        <v>52</v>
      </c>
      <c r="AV17" s="7" t="s">
        <v>133</v>
      </c>
    </row>
    <row r="18" spans="2:48" ht="16.5" thickBot="1">
      <c r="B18" s="14" t="s">
        <v>195</v>
      </c>
      <c r="C18" s="12"/>
      <c r="D18" s="12"/>
      <c r="E18" s="2"/>
      <c r="F18" s="8"/>
      <c r="G18" s="8"/>
      <c r="H18" s="8"/>
      <c r="I18" s="8"/>
      <c r="J18" s="8"/>
      <c r="K18" s="8"/>
      <c r="L18" s="2"/>
      <c r="M18" s="8"/>
      <c r="N18" s="8"/>
      <c r="O18" s="2"/>
      <c r="P18" s="133">
        <f>D17-K17-M17-N17</f>
        <v>8</v>
      </c>
      <c r="Q18" s="2"/>
      <c r="R18" s="8"/>
      <c r="S18" s="48"/>
      <c r="T18" s="8"/>
      <c r="U18" s="134">
        <f>P18*T17</f>
        <v>136</v>
      </c>
      <c r="V18" s="2"/>
      <c r="W18" s="20"/>
      <c r="X18" s="75"/>
      <c r="Y18" s="21"/>
      <c r="Z18" s="20"/>
      <c r="AA18" s="23"/>
      <c r="AB18" s="5"/>
      <c r="AC18" s="8"/>
      <c r="AD18" s="48"/>
      <c r="AE18" s="8"/>
      <c r="AF18" s="8"/>
      <c r="AG18" s="8"/>
      <c r="AH18" s="4"/>
      <c r="AI18" s="8"/>
      <c r="AJ18" s="8"/>
      <c r="AK18" s="8"/>
      <c r="AL18" s="8"/>
      <c r="AM18" s="8"/>
      <c r="AN18" s="8"/>
      <c r="AO18" s="5"/>
      <c r="AP18" s="134">
        <f>(X17/U18)*100</f>
        <v>142.64705882352942</v>
      </c>
      <c r="AQ18" s="8"/>
      <c r="AR18" s="8"/>
      <c r="AS18" s="2"/>
      <c r="AT18" s="8"/>
      <c r="AU18" s="8"/>
      <c r="AV18" s="10"/>
    </row>
    <row r="19" spans="2:48" ht="15.75" thickBot="1"/>
    <row r="20" spans="2:48" ht="16.5" thickBot="1">
      <c r="B20" s="13">
        <v>41739</v>
      </c>
      <c r="C20" s="11" t="s">
        <v>114</v>
      </c>
      <c r="D20" s="15">
        <v>7.5</v>
      </c>
      <c r="E20" s="2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f>SUM(F20:J20)</f>
        <v>0</v>
      </c>
      <c r="L20" s="2"/>
      <c r="M20" s="7">
        <v>2.5</v>
      </c>
      <c r="N20" s="7">
        <v>0</v>
      </c>
      <c r="O20" s="2"/>
      <c r="P20" s="17">
        <f>D20-(M20+N20)</f>
        <v>5</v>
      </c>
      <c r="Q20" s="2"/>
      <c r="R20" s="7" t="s">
        <v>51</v>
      </c>
      <c r="S20" s="106">
        <v>1.8</v>
      </c>
      <c r="T20" s="7">
        <v>17</v>
      </c>
      <c r="U20" s="18">
        <v>126</v>
      </c>
      <c r="V20" s="2"/>
      <c r="W20" s="19">
        <v>0</v>
      </c>
      <c r="X20" s="74">
        <v>75</v>
      </c>
      <c r="Y20" s="22"/>
      <c r="Z20" s="19">
        <v>0</v>
      </c>
      <c r="AA20" s="19">
        <v>0</v>
      </c>
      <c r="AB20" s="5"/>
      <c r="AC20" s="18">
        <f>X20*S20</f>
        <v>135</v>
      </c>
      <c r="AD20" s="47">
        <v>1.2</v>
      </c>
      <c r="AE20" s="7">
        <v>0</v>
      </c>
      <c r="AF20" s="7">
        <v>0</v>
      </c>
      <c r="AG20" s="47">
        <f>AD20+AF20</f>
        <v>1.2</v>
      </c>
      <c r="AH20" s="4"/>
      <c r="AI20" s="7">
        <v>0</v>
      </c>
      <c r="AJ20" s="7">
        <v>0</v>
      </c>
      <c r="AK20" s="7">
        <f>100- ((AI20+AJ20)/(X20*2))*100</f>
        <v>100</v>
      </c>
      <c r="AL20" s="49">
        <f>AN17</f>
        <v>353.38999999999993</v>
      </c>
      <c r="AM20" s="49">
        <f>AC20+AD20+AE20+AF20</f>
        <v>136.19999999999999</v>
      </c>
      <c r="AN20" s="49">
        <f>AL20-AM20</f>
        <v>217.18999999999994</v>
      </c>
      <c r="AO20" s="5"/>
      <c r="AP20" s="7">
        <f>(X20/U20)*100</f>
        <v>59.523809523809526</v>
      </c>
      <c r="AQ20" s="18">
        <f>(AD20/(AC20+AD20))*100</f>
        <v>0.88105726872246704</v>
      </c>
      <c r="AR20" s="7">
        <f>(AG20/AC20)*100</f>
        <v>0.88888888888888884</v>
      </c>
      <c r="AS20" s="2"/>
      <c r="AT20" s="7" t="s">
        <v>132</v>
      </c>
      <c r="AU20" s="7" t="s">
        <v>52</v>
      </c>
      <c r="AV20" s="7" t="s">
        <v>133</v>
      </c>
    </row>
    <row r="21" spans="2:48" ht="16.5" thickBot="1">
      <c r="B21" s="14" t="s">
        <v>194</v>
      </c>
      <c r="C21" s="12"/>
      <c r="D21" s="12"/>
      <c r="E21" s="2"/>
      <c r="F21" s="8"/>
      <c r="G21" s="8"/>
      <c r="H21" s="8"/>
      <c r="I21" s="8"/>
      <c r="J21" s="8"/>
      <c r="K21" s="8"/>
      <c r="L21" s="2"/>
      <c r="M21" s="8"/>
      <c r="N21" s="8"/>
      <c r="O21" s="2"/>
      <c r="P21" s="133">
        <f>D20-K20-M20-N20</f>
        <v>5</v>
      </c>
      <c r="Q21" s="2"/>
      <c r="R21" s="8"/>
      <c r="S21" s="48"/>
      <c r="T21" s="8"/>
      <c r="U21" s="134">
        <f>P21*T20</f>
        <v>85</v>
      </c>
      <c r="V21" s="2"/>
      <c r="W21" s="20"/>
      <c r="X21" s="75"/>
      <c r="Y21" s="21"/>
      <c r="Z21" s="20"/>
      <c r="AA21" s="23"/>
      <c r="AB21" s="5"/>
      <c r="AC21" s="8"/>
      <c r="AD21" s="48"/>
      <c r="AE21" s="8"/>
      <c r="AF21" s="8"/>
      <c r="AG21" s="8"/>
      <c r="AH21" s="4"/>
      <c r="AI21" s="8"/>
      <c r="AJ21" s="8"/>
      <c r="AK21" s="8"/>
      <c r="AL21" s="8"/>
      <c r="AM21" s="8"/>
      <c r="AN21" s="8"/>
      <c r="AO21" s="5"/>
      <c r="AP21" s="134">
        <f>(X20/U21)*100</f>
        <v>88.235294117647058</v>
      </c>
      <c r="AQ21" s="8"/>
      <c r="AR21" s="8"/>
      <c r="AS21" s="2"/>
      <c r="AT21" s="8"/>
      <c r="AU21" s="8"/>
      <c r="AV21" s="10"/>
    </row>
    <row r="22" spans="2:48" ht="15.75" thickBot="1"/>
    <row r="23" spans="2:48" ht="16.5" thickBot="1">
      <c r="B23" s="13">
        <v>41740</v>
      </c>
      <c r="C23" s="11" t="s">
        <v>0</v>
      </c>
      <c r="D23" s="15">
        <v>8</v>
      </c>
      <c r="E23" s="2"/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f>SUM(F23:J23)</f>
        <v>0</v>
      </c>
      <c r="L23" s="2"/>
      <c r="M23" s="7">
        <v>0</v>
      </c>
      <c r="N23" s="7">
        <v>0</v>
      </c>
      <c r="O23" s="2"/>
      <c r="P23" s="17">
        <f>D23-(M23+N23)</f>
        <v>8</v>
      </c>
      <c r="Q23" s="2"/>
      <c r="R23" s="7" t="s">
        <v>51</v>
      </c>
      <c r="S23" s="106">
        <v>1.8</v>
      </c>
      <c r="T23" s="7">
        <v>17</v>
      </c>
      <c r="U23" s="18">
        <v>126</v>
      </c>
      <c r="V23" s="2"/>
      <c r="W23" s="19">
        <v>159</v>
      </c>
      <c r="X23" s="74">
        <v>159</v>
      </c>
      <c r="Y23" s="22"/>
      <c r="Z23" s="19">
        <v>0</v>
      </c>
      <c r="AA23" s="19">
        <v>0</v>
      </c>
      <c r="AB23" s="5"/>
      <c r="AC23" s="18">
        <f>X23*S23</f>
        <v>286.2</v>
      </c>
      <c r="AD23" s="47">
        <v>0</v>
      </c>
      <c r="AE23" s="7">
        <v>0</v>
      </c>
      <c r="AF23" s="7">
        <v>0</v>
      </c>
      <c r="AG23" s="47">
        <f>AD23+AF23</f>
        <v>0</v>
      </c>
      <c r="AH23" s="4"/>
      <c r="AI23" s="7">
        <v>0</v>
      </c>
      <c r="AJ23" s="7">
        <v>0</v>
      </c>
      <c r="AK23" s="7">
        <f>100- ((AI23+AJ23)/(X23*2))*100</f>
        <v>100</v>
      </c>
      <c r="AL23" s="49">
        <f>AN20</f>
        <v>217.18999999999994</v>
      </c>
      <c r="AM23" s="49">
        <f>AC23+AD23+AE23+AF23</f>
        <v>286.2</v>
      </c>
      <c r="AN23" s="49">
        <f>AL23-AM23</f>
        <v>-69.010000000000048</v>
      </c>
      <c r="AO23" s="5"/>
      <c r="AP23" s="7">
        <f>(X23/U23)*100</f>
        <v>126.19047619047619</v>
      </c>
      <c r="AQ23" s="18">
        <f>(AD23/(AC23+AD23))*100</f>
        <v>0</v>
      </c>
      <c r="AR23" s="7">
        <f>(AG23/AC23)*100</f>
        <v>0</v>
      </c>
      <c r="AS23" s="2"/>
      <c r="AT23" s="7" t="s">
        <v>132</v>
      </c>
      <c r="AU23" s="7" t="s">
        <v>52</v>
      </c>
      <c r="AV23" s="7" t="s">
        <v>133</v>
      </c>
    </row>
    <row r="24" spans="2:48" ht="16.5" thickBot="1">
      <c r="B24" s="14" t="s">
        <v>195</v>
      </c>
      <c r="C24" s="12"/>
      <c r="D24" s="12"/>
      <c r="E24" s="2"/>
      <c r="F24" s="8"/>
      <c r="G24" s="8"/>
      <c r="H24" s="8"/>
      <c r="I24" s="8"/>
      <c r="J24" s="8"/>
      <c r="K24" s="8"/>
      <c r="L24" s="2"/>
      <c r="M24" s="8"/>
      <c r="N24" s="8"/>
      <c r="O24" s="2"/>
      <c r="P24" s="133">
        <f>D23-K23-M23-N23</f>
        <v>8</v>
      </c>
      <c r="Q24" s="2"/>
      <c r="R24" s="8"/>
      <c r="S24" s="48"/>
      <c r="T24" s="8"/>
      <c r="U24" s="134">
        <f>P24*T23</f>
        <v>136</v>
      </c>
      <c r="V24" s="2"/>
      <c r="W24" s="20"/>
      <c r="X24" s="75"/>
      <c r="Y24" s="21"/>
      <c r="Z24" s="20"/>
      <c r="AA24" s="23"/>
      <c r="AB24" s="5"/>
      <c r="AC24" s="8"/>
      <c r="AD24" s="48"/>
      <c r="AE24" s="8"/>
      <c r="AF24" s="8"/>
      <c r="AG24" s="8"/>
      <c r="AH24" s="4"/>
      <c r="AI24" s="8"/>
      <c r="AJ24" s="8"/>
      <c r="AK24" s="8"/>
      <c r="AL24" s="8"/>
      <c r="AM24" s="8"/>
      <c r="AN24" s="8"/>
      <c r="AO24" s="5"/>
      <c r="AP24" s="134">
        <f>(X23/U24)*100</f>
        <v>116.91176470588236</v>
      </c>
      <c r="AQ24" s="8"/>
      <c r="AR24" s="8"/>
      <c r="AS24" s="2"/>
      <c r="AT24" s="8"/>
      <c r="AU24" s="8"/>
      <c r="AV24" s="10"/>
    </row>
    <row r="25" spans="2:48" ht="15.75" thickBot="1"/>
    <row r="26" spans="2:48" ht="14.25" customHeight="1">
      <c r="B26" s="29" t="s">
        <v>32</v>
      </c>
      <c r="C26" s="30" t="s">
        <v>1</v>
      </c>
      <c r="D26" s="31" t="s">
        <v>1</v>
      </c>
      <c r="E26" s="54"/>
      <c r="F26" s="212" t="s">
        <v>12</v>
      </c>
      <c r="G26" s="213"/>
      <c r="H26" s="213"/>
      <c r="I26" s="213"/>
      <c r="J26" s="213"/>
      <c r="K26" s="214"/>
      <c r="L26" s="15"/>
      <c r="M26" s="215" t="s">
        <v>33</v>
      </c>
      <c r="N26" s="216"/>
      <c r="O26" s="15"/>
      <c r="P26" s="50" t="s">
        <v>10</v>
      </c>
      <c r="Q26" s="54"/>
      <c r="R26" s="50" t="s">
        <v>41</v>
      </c>
      <c r="S26" s="104"/>
      <c r="T26" s="50" t="s">
        <v>29</v>
      </c>
      <c r="U26" s="55" t="s">
        <v>14</v>
      </c>
      <c r="V26" s="54" t="s">
        <v>9</v>
      </c>
      <c r="W26" s="98" t="s">
        <v>62</v>
      </c>
      <c r="X26" s="96" t="s">
        <v>14</v>
      </c>
      <c r="Y26" s="56"/>
      <c r="Z26" s="102" t="s">
        <v>59</v>
      </c>
      <c r="AA26" s="99" t="s">
        <v>43</v>
      </c>
      <c r="AB26" s="54"/>
      <c r="AC26" s="57" t="s">
        <v>38</v>
      </c>
      <c r="AD26" s="58"/>
      <c r="AE26" s="59"/>
      <c r="AF26" s="60"/>
      <c r="AG26" s="50" t="s">
        <v>11</v>
      </c>
      <c r="AH26" s="54"/>
      <c r="AI26" s="217" t="s">
        <v>47</v>
      </c>
      <c r="AJ26" s="218"/>
      <c r="AK26" s="219"/>
      <c r="AL26" s="217" t="s">
        <v>39</v>
      </c>
      <c r="AM26" s="218"/>
      <c r="AN26" s="219"/>
      <c r="AO26" s="54"/>
      <c r="AP26" s="55" t="s">
        <v>22</v>
      </c>
      <c r="AQ26" s="50" t="s">
        <v>20</v>
      </c>
      <c r="AR26" s="50" t="s">
        <v>20</v>
      </c>
      <c r="AS26" s="54"/>
      <c r="AT26" s="15" t="s">
        <v>22</v>
      </c>
      <c r="AU26" s="15" t="s">
        <v>9</v>
      </c>
      <c r="AV26" s="61" t="s">
        <v>9</v>
      </c>
    </row>
    <row r="27" spans="2:48" ht="15.75" thickBot="1">
      <c r="B27" s="32" t="s">
        <v>9</v>
      </c>
      <c r="C27" s="25" t="s">
        <v>9</v>
      </c>
      <c r="D27" s="33" t="s">
        <v>10</v>
      </c>
      <c r="E27" s="3"/>
      <c r="F27" s="37" t="s">
        <v>3</v>
      </c>
      <c r="G27" s="37" t="s">
        <v>4</v>
      </c>
      <c r="H27" s="37" t="s">
        <v>5</v>
      </c>
      <c r="I27" s="37" t="s">
        <v>6</v>
      </c>
      <c r="J27" s="37" t="s">
        <v>8</v>
      </c>
      <c r="K27" s="37" t="s">
        <v>11</v>
      </c>
      <c r="L27" s="2"/>
      <c r="M27" s="38" t="s">
        <v>10</v>
      </c>
      <c r="N27" s="39" t="s">
        <v>61</v>
      </c>
      <c r="O27" s="1"/>
      <c r="P27" s="25" t="s">
        <v>2</v>
      </c>
      <c r="Q27" s="3"/>
      <c r="R27" s="25"/>
      <c r="S27" s="105" t="s">
        <v>34</v>
      </c>
      <c r="T27" s="25" t="s">
        <v>46</v>
      </c>
      <c r="U27" s="41" t="s">
        <v>16</v>
      </c>
      <c r="V27" s="3" t="s">
        <v>9</v>
      </c>
      <c r="W27" s="101" t="s">
        <v>58</v>
      </c>
      <c r="X27" s="97" t="s">
        <v>11</v>
      </c>
      <c r="Y27" s="6"/>
      <c r="Z27" s="103" t="s">
        <v>42</v>
      </c>
      <c r="AA27" s="100"/>
      <c r="AB27" s="3"/>
      <c r="AC27" s="24" t="s">
        <v>23</v>
      </c>
      <c r="AD27" s="46" t="s">
        <v>18</v>
      </c>
      <c r="AE27" s="24" t="s">
        <v>25</v>
      </c>
      <c r="AF27" s="24" t="s">
        <v>26</v>
      </c>
      <c r="AG27" s="25" t="s">
        <v>30</v>
      </c>
      <c r="AH27" s="16"/>
      <c r="AI27" s="26"/>
      <c r="AJ27" s="27"/>
      <c r="AK27" s="28"/>
      <c r="AL27" s="26" t="s">
        <v>60</v>
      </c>
      <c r="AM27" s="27"/>
      <c r="AN27" s="110" t="s">
        <v>198</v>
      </c>
      <c r="AO27" s="3"/>
      <c r="AP27" s="41" t="s">
        <v>14</v>
      </c>
      <c r="AQ27" s="25" t="s">
        <v>27</v>
      </c>
      <c r="AR27" s="25" t="s">
        <v>28</v>
      </c>
      <c r="AS27" s="3"/>
      <c r="AT27" s="2" t="s">
        <v>14</v>
      </c>
      <c r="AU27" s="2" t="s">
        <v>27</v>
      </c>
      <c r="AV27" s="62" t="s">
        <v>28</v>
      </c>
    </row>
    <row r="28" spans="2:48" ht="15.75" thickBot="1">
      <c r="B28" s="34"/>
      <c r="C28" s="35"/>
      <c r="D28" s="36" t="s">
        <v>9</v>
      </c>
      <c r="E28" s="52"/>
      <c r="F28" s="63"/>
      <c r="G28" s="63"/>
      <c r="H28" s="63"/>
      <c r="I28" s="63" t="s">
        <v>7</v>
      </c>
      <c r="J28" s="63"/>
      <c r="K28" s="63"/>
      <c r="L28" s="12"/>
      <c r="M28" s="51" t="s">
        <v>15</v>
      </c>
      <c r="N28" s="63"/>
      <c r="O28" s="12"/>
      <c r="P28" s="35" t="s">
        <v>9</v>
      </c>
      <c r="Q28" s="52"/>
      <c r="R28" s="35"/>
      <c r="S28" s="67"/>
      <c r="T28" s="35" t="s">
        <v>13</v>
      </c>
      <c r="U28" s="64" t="s">
        <v>17</v>
      </c>
      <c r="V28" s="52"/>
      <c r="W28" s="42" t="s">
        <v>19</v>
      </c>
      <c r="X28" s="65"/>
      <c r="Y28" s="52"/>
      <c r="Z28" s="43" t="s">
        <v>19</v>
      </c>
      <c r="AA28" s="44" t="s">
        <v>19</v>
      </c>
      <c r="AB28" s="66"/>
      <c r="AC28" s="35" t="s">
        <v>24</v>
      </c>
      <c r="AD28" s="67" t="s">
        <v>24</v>
      </c>
      <c r="AE28" s="35" t="s">
        <v>24</v>
      </c>
      <c r="AF28" s="35" t="s">
        <v>24</v>
      </c>
      <c r="AG28" s="35" t="s">
        <v>24</v>
      </c>
      <c r="AH28" s="52"/>
      <c r="AI28" s="68" t="s">
        <v>49</v>
      </c>
      <c r="AJ28" s="69" t="s">
        <v>48</v>
      </c>
      <c r="AK28" s="70" t="s">
        <v>50</v>
      </c>
      <c r="AL28" s="71" t="s">
        <v>36</v>
      </c>
      <c r="AM28" s="69" t="s">
        <v>35</v>
      </c>
      <c r="AN28" s="70" t="s">
        <v>37</v>
      </c>
      <c r="AO28" s="52"/>
      <c r="AP28" s="64" t="s">
        <v>20</v>
      </c>
      <c r="AQ28" s="35"/>
      <c r="AR28" s="35"/>
      <c r="AS28" s="52"/>
      <c r="AT28" s="72">
        <v>1</v>
      </c>
      <c r="AU28" s="73">
        <v>0</v>
      </c>
      <c r="AV28" s="53" t="s">
        <v>31</v>
      </c>
    </row>
    <row r="29" spans="2:48" ht="16.5" thickBot="1">
      <c r="B29" s="13">
        <v>41740</v>
      </c>
      <c r="C29" s="11" t="s">
        <v>114</v>
      </c>
      <c r="D29" s="15">
        <v>7.5</v>
      </c>
      <c r="E29" s="2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f>SUM(F29:J29)</f>
        <v>0</v>
      </c>
      <c r="L29" s="2"/>
      <c r="M29" s="7">
        <v>2.5</v>
      </c>
      <c r="N29" s="7">
        <v>0</v>
      </c>
      <c r="O29" s="2"/>
      <c r="P29" s="17">
        <f>D29-(M29+N29)</f>
        <v>5</v>
      </c>
      <c r="Q29" s="2"/>
      <c r="R29" s="7" t="s">
        <v>51</v>
      </c>
      <c r="S29" s="106">
        <v>1.8</v>
      </c>
      <c r="T29" s="7">
        <v>17</v>
      </c>
      <c r="U29" s="18">
        <v>126</v>
      </c>
      <c r="V29" s="2"/>
      <c r="W29" s="19">
        <v>0</v>
      </c>
      <c r="X29" s="74">
        <v>96</v>
      </c>
      <c r="Y29" s="22"/>
      <c r="Z29" s="19">
        <v>0</v>
      </c>
      <c r="AA29" s="19">
        <v>0</v>
      </c>
      <c r="AB29" s="5"/>
      <c r="AC29" s="18">
        <f>X29*S29</f>
        <v>172.8</v>
      </c>
      <c r="AD29" s="47">
        <v>0</v>
      </c>
      <c r="AE29" s="7">
        <v>4.1280000000000001</v>
      </c>
      <c r="AF29" s="7">
        <v>1.3</v>
      </c>
      <c r="AG29" s="47">
        <f>AD29+AF29</f>
        <v>1.3</v>
      </c>
      <c r="AH29" s="4"/>
      <c r="AI29" s="7">
        <v>0</v>
      </c>
      <c r="AJ29" s="7">
        <v>0</v>
      </c>
      <c r="AK29" s="7">
        <f>100- ((AI29+AJ29)/(X29*2))*100</f>
        <v>100</v>
      </c>
      <c r="AL29" s="49">
        <v>1506</v>
      </c>
      <c r="AM29" s="49">
        <f>AC29+AD29+AE29+AF29</f>
        <v>178.22800000000001</v>
      </c>
      <c r="AN29" s="49">
        <f>AL29-AM29</f>
        <v>1327.7719999999999</v>
      </c>
      <c r="AO29" s="5"/>
      <c r="AP29" s="7">
        <f>(X29/U29)*100</f>
        <v>76.19047619047619</v>
      </c>
      <c r="AQ29" s="18">
        <f>(AD29/(AC29+AD29))*100</f>
        <v>0</v>
      </c>
      <c r="AR29" s="7">
        <f>(AG29/AC29)*100</f>
        <v>0.75231481481481477</v>
      </c>
      <c r="AS29" s="2"/>
      <c r="AT29" s="7" t="s">
        <v>132</v>
      </c>
      <c r="AU29" s="7" t="s">
        <v>52</v>
      </c>
      <c r="AV29" s="7" t="s">
        <v>133</v>
      </c>
    </row>
    <row r="30" spans="2:48" ht="16.5" thickBot="1">
      <c r="B30" s="14" t="s">
        <v>197</v>
      </c>
      <c r="C30" s="12"/>
      <c r="D30" s="12"/>
      <c r="E30" s="2"/>
      <c r="F30" s="8"/>
      <c r="G30" s="8"/>
      <c r="H30" s="8"/>
      <c r="I30" s="8"/>
      <c r="J30" s="8"/>
      <c r="K30" s="8"/>
      <c r="L30" s="2"/>
      <c r="M30" s="8"/>
      <c r="N30" s="8"/>
      <c r="O30" s="2"/>
      <c r="P30" s="133">
        <f>D29-K29-M29-N29</f>
        <v>5</v>
      </c>
      <c r="Q30" s="2"/>
      <c r="R30" s="8"/>
      <c r="S30" s="48"/>
      <c r="T30" s="8"/>
      <c r="U30" s="134">
        <f>P30*T29</f>
        <v>85</v>
      </c>
      <c r="V30" s="2"/>
      <c r="W30" s="20"/>
      <c r="X30" s="75"/>
      <c r="Y30" s="21"/>
      <c r="Z30" s="20"/>
      <c r="AA30" s="23"/>
      <c r="AB30" s="5"/>
      <c r="AC30" s="8"/>
      <c r="AD30" s="48"/>
      <c r="AE30" s="8"/>
      <c r="AF30" s="8"/>
      <c r="AG30" s="8"/>
      <c r="AH30" s="4"/>
      <c r="AI30" s="8"/>
      <c r="AJ30" s="8"/>
      <c r="AK30" s="8"/>
      <c r="AL30" s="8"/>
      <c r="AM30" s="8"/>
      <c r="AN30" s="8"/>
      <c r="AO30" s="5"/>
      <c r="AP30" s="134">
        <f>(X29/U30)*100</f>
        <v>112.94117647058823</v>
      </c>
      <c r="AQ30" s="8"/>
      <c r="AR30" s="8"/>
      <c r="AS30" s="2"/>
      <c r="AT30" s="8"/>
      <c r="AU30" s="8"/>
      <c r="AV30" s="10"/>
    </row>
    <row r="31" spans="2:48" ht="15.75" thickBot="1"/>
    <row r="32" spans="2:48" ht="16.5" thickBot="1">
      <c r="B32" s="13">
        <v>41741</v>
      </c>
      <c r="C32" s="11" t="s">
        <v>0</v>
      </c>
      <c r="D32" s="15">
        <v>8</v>
      </c>
      <c r="E32" s="2"/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f>SUM(F32:J32)</f>
        <v>0</v>
      </c>
      <c r="L32" s="2"/>
      <c r="M32" s="7">
        <v>0</v>
      </c>
      <c r="N32" s="7">
        <v>0</v>
      </c>
      <c r="O32" s="2"/>
      <c r="P32" s="17">
        <f>D32-(M32+N32)</f>
        <v>8</v>
      </c>
      <c r="Q32" s="2"/>
      <c r="R32" s="7" t="s">
        <v>51</v>
      </c>
      <c r="S32" s="106">
        <v>1.8</v>
      </c>
      <c r="T32" s="7">
        <v>17</v>
      </c>
      <c r="U32" s="18">
        <v>126</v>
      </c>
      <c r="V32" s="2"/>
      <c r="W32" s="19">
        <v>0</v>
      </c>
      <c r="X32" s="74">
        <v>72</v>
      </c>
      <c r="Y32" s="22"/>
      <c r="Z32" s="19">
        <v>0</v>
      </c>
      <c r="AA32" s="19">
        <v>0</v>
      </c>
      <c r="AB32" s="5"/>
      <c r="AC32" s="18">
        <f>X32*S32</f>
        <v>129.6</v>
      </c>
      <c r="AD32" s="47">
        <v>0</v>
      </c>
      <c r="AE32" s="7">
        <v>0</v>
      </c>
      <c r="AF32" s="7">
        <v>0</v>
      </c>
      <c r="AG32" s="47">
        <f>AD32+AF32</f>
        <v>0</v>
      </c>
      <c r="AH32" s="4"/>
      <c r="AI32" s="7">
        <v>0</v>
      </c>
      <c r="AJ32" s="7">
        <v>0</v>
      </c>
      <c r="AK32" s="7">
        <f>100- ((AI32+AJ32)/(X32*2))*100</f>
        <v>100</v>
      </c>
      <c r="AL32" s="49">
        <f>AN29</f>
        <v>1327.7719999999999</v>
      </c>
      <c r="AM32" s="49">
        <f>AC32+AD32+AE32+AF32</f>
        <v>129.6</v>
      </c>
      <c r="AN32" s="49">
        <f>AL32-AM32</f>
        <v>1198.172</v>
      </c>
      <c r="AO32" s="5"/>
      <c r="AP32" s="7">
        <f>(X32/U32)*100</f>
        <v>57.142857142857139</v>
      </c>
      <c r="AQ32" s="18">
        <f>(AD32/(AC32+AD32))*100</f>
        <v>0</v>
      </c>
      <c r="AR32" s="7">
        <f>(AG32/AC32)*100</f>
        <v>0</v>
      </c>
      <c r="AS32" s="2"/>
      <c r="AT32" s="7" t="s">
        <v>132</v>
      </c>
      <c r="AU32" s="7" t="s">
        <v>52</v>
      </c>
      <c r="AV32" s="7" t="s">
        <v>133</v>
      </c>
    </row>
    <row r="33" spans="2:48" ht="16.5" thickBot="1">
      <c r="B33" s="14" t="s">
        <v>195</v>
      </c>
      <c r="C33" s="12"/>
      <c r="D33" s="12"/>
      <c r="E33" s="2"/>
      <c r="F33" s="8"/>
      <c r="G33" s="8"/>
      <c r="H33" s="8"/>
      <c r="I33" s="8"/>
      <c r="J33" s="8"/>
      <c r="K33" s="8"/>
      <c r="L33" s="2"/>
      <c r="M33" s="8"/>
      <c r="N33" s="8"/>
      <c r="O33" s="2"/>
      <c r="P33" s="133">
        <f>D32-K32-M32-N32</f>
        <v>8</v>
      </c>
      <c r="Q33" s="2"/>
      <c r="R33" s="8"/>
      <c r="S33" s="48"/>
      <c r="T33" s="8"/>
      <c r="U33" s="134">
        <f>P33*T32</f>
        <v>136</v>
      </c>
      <c r="V33" s="2"/>
      <c r="W33" s="20"/>
      <c r="X33" s="75"/>
      <c r="Y33" s="21"/>
      <c r="Z33" s="20"/>
      <c r="AA33" s="23"/>
      <c r="AB33" s="5"/>
      <c r="AC33" s="8"/>
      <c r="AD33" s="48"/>
      <c r="AE33" s="8"/>
      <c r="AF33" s="8"/>
      <c r="AG33" s="8"/>
      <c r="AH33" s="4"/>
      <c r="AI33" s="8"/>
      <c r="AJ33" s="8"/>
      <c r="AK33" s="8"/>
      <c r="AL33" s="8"/>
      <c r="AM33" s="8"/>
      <c r="AN33" s="8"/>
      <c r="AO33" s="5"/>
      <c r="AP33" s="134">
        <f>(X32/U33)*100</f>
        <v>52.941176470588239</v>
      </c>
      <c r="AQ33" s="8"/>
      <c r="AR33" s="8"/>
      <c r="AS33" s="2"/>
      <c r="AT33" s="8"/>
      <c r="AU33" s="8"/>
      <c r="AV33" s="10"/>
    </row>
    <row r="34" spans="2:48" ht="15.75" thickBot="1"/>
    <row r="35" spans="2:48" ht="16.5" thickBot="1">
      <c r="B35" s="13">
        <v>41741</v>
      </c>
      <c r="C35" s="11" t="s">
        <v>114</v>
      </c>
      <c r="D35" s="15">
        <v>7.5</v>
      </c>
      <c r="E35" s="2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f>SUM(F35:J35)</f>
        <v>0</v>
      </c>
      <c r="L35" s="2"/>
      <c r="M35" s="7">
        <v>2.5</v>
      </c>
      <c r="N35" s="7">
        <v>0</v>
      </c>
      <c r="O35" s="2"/>
      <c r="P35" s="17">
        <f>D35-(M35+N35)</f>
        <v>5</v>
      </c>
      <c r="Q35" s="2"/>
      <c r="R35" s="7" t="s">
        <v>51</v>
      </c>
      <c r="S35" s="106">
        <v>1.8</v>
      </c>
      <c r="T35" s="7">
        <v>17</v>
      </c>
      <c r="U35" s="18">
        <v>126</v>
      </c>
      <c r="V35" s="2"/>
      <c r="W35" s="19">
        <v>0</v>
      </c>
      <c r="X35" s="74">
        <v>83</v>
      </c>
      <c r="Y35" s="22"/>
      <c r="Z35" s="19">
        <v>0</v>
      </c>
      <c r="AA35" s="19">
        <v>0</v>
      </c>
      <c r="AB35" s="5"/>
      <c r="AC35" s="18">
        <f>X35*S35</f>
        <v>149.4</v>
      </c>
      <c r="AD35" s="47">
        <v>0</v>
      </c>
      <c r="AE35" s="7">
        <v>4.1280000000000001</v>
      </c>
      <c r="AF35" s="7">
        <v>1.3</v>
      </c>
      <c r="AG35" s="47">
        <f>AD35+AF35</f>
        <v>1.3</v>
      </c>
      <c r="AH35" s="4"/>
      <c r="AI35" s="7">
        <v>0</v>
      </c>
      <c r="AJ35" s="7">
        <v>0</v>
      </c>
      <c r="AK35" s="7">
        <f>100- ((AI35+AJ35)/(X35*2))*100</f>
        <v>100</v>
      </c>
      <c r="AL35" s="49">
        <f>AN32</f>
        <v>1198.172</v>
      </c>
      <c r="AM35" s="49">
        <f>AC35+AD35+AE35+AF35</f>
        <v>154.82800000000003</v>
      </c>
      <c r="AN35" s="49">
        <f>AL35-AM35</f>
        <v>1043.3440000000001</v>
      </c>
      <c r="AO35" s="5"/>
      <c r="AP35" s="7">
        <f>(X35/U35)*100</f>
        <v>65.873015873015873</v>
      </c>
      <c r="AQ35" s="18">
        <f>(AD35/(AC35+AD35))*100</f>
        <v>0</v>
      </c>
      <c r="AR35" s="7">
        <f>(AG35/AC35)*100</f>
        <v>0.87014725568942441</v>
      </c>
      <c r="AS35" s="2"/>
      <c r="AT35" s="7" t="s">
        <v>132</v>
      </c>
      <c r="AU35" s="7" t="s">
        <v>52</v>
      </c>
      <c r="AV35" s="7" t="s">
        <v>133</v>
      </c>
    </row>
    <row r="36" spans="2:48" ht="16.5" thickBot="1">
      <c r="B36" s="14" t="s">
        <v>197</v>
      </c>
      <c r="C36" s="12"/>
      <c r="D36" s="12"/>
      <c r="E36" s="2"/>
      <c r="F36" s="8"/>
      <c r="G36" s="8"/>
      <c r="H36" s="8"/>
      <c r="I36" s="8"/>
      <c r="J36" s="8"/>
      <c r="K36" s="8"/>
      <c r="L36" s="2"/>
      <c r="M36" s="8"/>
      <c r="N36" s="8"/>
      <c r="O36" s="2"/>
      <c r="P36" s="133">
        <f>D35-K35-M35-N35</f>
        <v>5</v>
      </c>
      <c r="Q36" s="2"/>
      <c r="R36" s="8"/>
      <c r="S36" s="48"/>
      <c r="T36" s="8"/>
      <c r="U36" s="134">
        <f>P36*T35</f>
        <v>85</v>
      </c>
      <c r="V36" s="2"/>
      <c r="W36" s="20"/>
      <c r="X36" s="75"/>
      <c r="Y36" s="21"/>
      <c r="Z36" s="20"/>
      <c r="AA36" s="23"/>
      <c r="AB36" s="5"/>
      <c r="AC36" s="8"/>
      <c r="AD36" s="48"/>
      <c r="AE36" s="8"/>
      <c r="AF36" s="8"/>
      <c r="AG36" s="8"/>
      <c r="AH36" s="4"/>
      <c r="AI36" s="8"/>
      <c r="AJ36" s="8"/>
      <c r="AK36" s="8"/>
      <c r="AL36" s="8"/>
      <c r="AM36" s="8"/>
      <c r="AN36" s="8"/>
      <c r="AO36" s="5"/>
      <c r="AP36" s="134">
        <f>(X35/U36)*100</f>
        <v>97.647058823529406</v>
      </c>
      <c r="AQ36" s="8"/>
      <c r="AR36" s="8"/>
      <c r="AS36" s="2"/>
      <c r="AT36" s="8"/>
      <c r="AU36" s="8"/>
      <c r="AV36" s="10"/>
    </row>
    <row r="38" spans="2:48" ht="15.75" thickBot="1">
      <c r="B38" s="94" t="s">
        <v>139</v>
      </c>
    </row>
    <row r="39" spans="2:48" ht="14.25" customHeight="1">
      <c r="B39" s="150" t="s">
        <v>32</v>
      </c>
      <c r="C39" s="151" t="s">
        <v>1</v>
      </c>
      <c r="D39" s="152" t="s">
        <v>1</v>
      </c>
      <c r="E39" s="153"/>
      <c r="F39" s="220" t="s">
        <v>12</v>
      </c>
      <c r="G39" s="221"/>
      <c r="H39" s="221"/>
      <c r="I39" s="221"/>
      <c r="J39" s="221"/>
      <c r="K39" s="222"/>
      <c r="L39" s="154"/>
      <c r="M39" s="223" t="s">
        <v>33</v>
      </c>
      <c r="N39" s="224"/>
      <c r="O39" s="154"/>
      <c r="P39" s="154" t="s">
        <v>10</v>
      </c>
      <c r="Q39" s="153"/>
      <c r="R39" s="154" t="s">
        <v>41</v>
      </c>
      <c r="S39" s="155"/>
      <c r="T39" s="154" t="s">
        <v>29</v>
      </c>
      <c r="U39" s="154" t="s">
        <v>14</v>
      </c>
      <c r="V39" s="153" t="s">
        <v>9</v>
      </c>
      <c r="W39" s="156" t="s">
        <v>62</v>
      </c>
      <c r="X39" s="157" t="s">
        <v>14</v>
      </c>
      <c r="Y39" s="158"/>
      <c r="Z39" s="159" t="s">
        <v>59</v>
      </c>
      <c r="AA39" s="160" t="s">
        <v>43</v>
      </c>
      <c r="AB39" s="153"/>
      <c r="AC39" s="161" t="s">
        <v>38</v>
      </c>
      <c r="AD39" s="162"/>
      <c r="AE39" s="153"/>
      <c r="AF39" s="163"/>
      <c r="AG39" s="154" t="s">
        <v>11</v>
      </c>
      <c r="AH39" s="153"/>
      <c r="AI39" s="225" t="s">
        <v>47</v>
      </c>
      <c r="AJ39" s="226"/>
      <c r="AK39" s="227"/>
      <c r="AL39" s="225" t="s">
        <v>39</v>
      </c>
      <c r="AM39" s="226"/>
      <c r="AN39" s="227"/>
      <c r="AO39" s="153"/>
      <c r="AP39" s="154" t="s">
        <v>22</v>
      </c>
      <c r="AQ39" s="154" t="s">
        <v>20</v>
      </c>
      <c r="AR39" s="154" t="s">
        <v>20</v>
      </c>
      <c r="AS39" s="153"/>
      <c r="AT39" s="154" t="s">
        <v>22</v>
      </c>
      <c r="AU39" s="154" t="s">
        <v>9</v>
      </c>
      <c r="AV39" s="61" t="s">
        <v>9</v>
      </c>
    </row>
    <row r="40" spans="2:48" ht="15.75" thickBot="1">
      <c r="B40" s="166" t="s">
        <v>9</v>
      </c>
      <c r="C40" s="167" t="s">
        <v>9</v>
      </c>
      <c r="D40" s="168" t="s">
        <v>10</v>
      </c>
      <c r="E40" s="169"/>
      <c r="F40" s="170" t="s">
        <v>3</v>
      </c>
      <c r="G40" s="170" t="s">
        <v>4</v>
      </c>
      <c r="H40" s="170" t="s">
        <v>5</v>
      </c>
      <c r="I40" s="170" t="s">
        <v>6</v>
      </c>
      <c r="J40" s="170" t="s">
        <v>8</v>
      </c>
      <c r="K40" s="170" t="s">
        <v>11</v>
      </c>
      <c r="L40" s="167"/>
      <c r="M40" s="171" t="s">
        <v>10</v>
      </c>
      <c r="N40" s="172" t="s">
        <v>61</v>
      </c>
      <c r="O40" s="167"/>
      <c r="P40" s="167" t="s">
        <v>2</v>
      </c>
      <c r="Q40" s="169"/>
      <c r="R40" s="167"/>
      <c r="S40" s="173" t="s">
        <v>34</v>
      </c>
      <c r="T40" s="167" t="s">
        <v>46</v>
      </c>
      <c r="U40" s="167" t="s">
        <v>16</v>
      </c>
      <c r="V40" s="169" t="s">
        <v>9</v>
      </c>
      <c r="W40" s="174" t="s">
        <v>58</v>
      </c>
      <c r="X40" s="175" t="s">
        <v>11</v>
      </c>
      <c r="Y40" s="176"/>
      <c r="Z40" s="177" t="s">
        <v>42</v>
      </c>
      <c r="AA40" s="178"/>
      <c r="AB40" s="169"/>
      <c r="AC40" s="179" t="s">
        <v>23</v>
      </c>
      <c r="AD40" s="180" t="s">
        <v>18</v>
      </c>
      <c r="AE40" s="179" t="s">
        <v>25</v>
      </c>
      <c r="AF40" s="179" t="s">
        <v>26</v>
      </c>
      <c r="AG40" s="167" t="s">
        <v>30</v>
      </c>
      <c r="AH40" s="169"/>
      <c r="AI40" s="181"/>
      <c r="AJ40" s="169"/>
      <c r="AK40" s="182"/>
      <c r="AL40" s="181" t="s">
        <v>60</v>
      </c>
      <c r="AM40" s="169"/>
      <c r="AN40" s="182" t="s">
        <v>198</v>
      </c>
      <c r="AO40" s="169"/>
      <c r="AP40" s="167" t="s">
        <v>14</v>
      </c>
      <c r="AQ40" s="167" t="s">
        <v>27</v>
      </c>
      <c r="AR40" s="167" t="s">
        <v>28</v>
      </c>
      <c r="AS40" s="169"/>
      <c r="AT40" s="167" t="s">
        <v>14</v>
      </c>
      <c r="AU40" s="167" t="s">
        <v>27</v>
      </c>
      <c r="AV40" s="62" t="s">
        <v>28</v>
      </c>
    </row>
    <row r="41" spans="2:48" ht="15.75" thickBot="1">
      <c r="B41" s="183"/>
      <c r="C41" s="184"/>
      <c r="D41" s="185" t="s">
        <v>9</v>
      </c>
      <c r="E41" s="186"/>
      <c r="F41" s="187"/>
      <c r="G41" s="187"/>
      <c r="H41" s="187"/>
      <c r="I41" s="187" t="s">
        <v>7</v>
      </c>
      <c r="J41" s="187"/>
      <c r="K41" s="187"/>
      <c r="L41" s="184"/>
      <c r="M41" s="188" t="s">
        <v>15</v>
      </c>
      <c r="N41" s="187"/>
      <c r="O41" s="184"/>
      <c r="P41" s="184" t="s">
        <v>9</v>
      </c>
      <c r="Q41" s="186"/>
      <c r="R41" s="184"/>
      <c r="S41" s="189"/>
      <c r="T41" s="184" t="s">
        <v>13</v>
      </c>
      <c r="U41" s="184" t="s">
        <v>17</v>
      </c>
      <c r="V41" s="186"/>
      <c r="W41" s="190" t="s">
        <v>19</v>
      </c>
      <c r="X41" s="191"/>
      <c r="Y41" s="186"/>
      <c r="Z41" s="192" t="s">
        <v>19</v>
      </c>
      <c r="AA41" s="193" t="s">
        <v>19</v>
      </c>
      <c r="AB41" s="186"/>
      <c r="AC41" s="184" t="s">
        <v>24</v>
      </c>
      <c r="AD41" s="189" t="s">
        <v>24</v>
      </c>
      <c r="AE41" s="184" t="s">
        <v>24</v>
      </c>
      <c r="AF41" s="184" t="s">
        <v>24</v>
      </c>
      <c r="AG41" s="184" t="s">
        <v>24</v>
      </c>
      <c r="AH41" s="186"/>
      <c r="AI41" s="194" t="s">
        <v>49</v>
      </c>
      <c r="AJ41" s="195" t="s">
        <v>48</v>
      </c>
      <c r="AK41" s="196" t="s">
        <v>50</v>
      </c>
      <c r="AL41" s="197" t="s">
        <v>36</v>
      </c>
      <c r="AM41" s="195" t="s">
        <v>35</v>
      </c>
      <c r="AN41" s="196" t="s">
        <v>37</v>
      </c>
      <c r="AO41" s="186"/>
      <c r="AP41" s="184" t="s">
        <v>20</v>
      </c>
      <c r="AQ41" s="184"/>
      <c r="AR41" s="184"/>
      <c r="AS41" s="186"/>
      <c r="AT41" s="198">
        <v>1</v>
      </c>
      <c r="AU41" s="199">
        <v>0</v>
      </c>
      <c r="AV41" s="53" t="s">
        <v>31</v>
      </c>
    </row>
    <row r="43" spans="2:48">
      <c r="F43">
        <f t="shared" ref="F43:K43" si="0">F11+F14+F17+F20+F23+F29+F32+F35</f>
        <v>3</v>
      </c>
      <c r="G43">
        <f t="shared" si="0"/>
        <v>0</v>
      </c>
      <c r="H43">
        <f t="shared" si="0"/>
        <v>0</v>
      </c>
      <c r="I43">
        <f t="shared" si="0"/>
        <v>0</v>
      </c>
      <c r="J43">
        <f t="shared" si="0"/>
        <v>0</v>
      </c>
      <c r="K43">
        <f t="shared" si="0"/>
        <v>3</v>
      </c>
      <c r="M43">
        <f>M11+M14+M17+M20+M23+M29+M32+M35</f>
        <v>10</v>
      </c>
      <c r="N43">
        <f>N11+N14+N17+N20+N23+N29+N32+N35</f>
        <v>0</v>
      </c>
      <c r="AC43">
        <f>AC11+AC14+AC17+AC20+AC23+AC29+AC32+AC35</f>
        <v>1504.8</v>
      </c>
      <c r="AD43">
        <f>AD11+AD14+AD17+AD20+AD23+AD29+AD32+AD35</f>
        <v>7.2</v>
      </c>
      <c r="AE43">
        <f>AE11+AE14+AE17+AE20+AE23+AE29+AE32+AE35</f>
        <v>11.066000000000001</v>
      </c>
      <c r="AF43">
        <f>AF11+AF14+AF17+AF20+AF23+AF29+AF32+AF35</f>
        <v>2.6</v>
      </c>
      <c r="AG43">
        <f>AG11+AG14+AG17+AG20+AG23+AG29+AG32+AG35</f>
        <v>9.8000000000000007</v>
      </c>
      <c r="AL43">
        <f>AL11+AL14+AL17+AL20+AL23+AL29+AL32+AL35</f>
        <v>7168.9139999999989</v>
      </c>
      <c r="AM43">
        <f>AM11+AM14+AM17+AM20+AM23+AM29+AM32+AM35</f>
        <v>1525.6659999999999</v>
      </c>
      <c r="AN43">
        <f>AN11+AN14+AN17+AN20+AN23+AN29+AN32+AN35</f>
        <v>5643.2479999999996</v>
      </c>
    </row>
  </sheetData>
  <mergeCells count="14">
    <mergeCell ref="I2:AE2"/>
    <mergeCell ref="F39:K39"/>
    <mergeCell ref="M39:N39"/>
    <mergeCell ref="AI39:AK39"/>
    <mergeCell ref="AL39:AN39"/>
    <mergeCell ref="F26:K26"/>
    <mergeCell ref="M26:N26"/>
    <mergeCell ref="AI26:AK26"/>
    <mergeCell ref="AL26:AN26"/>
    <mergeCell ref="AT6:AV6"/>
    <mergeCell ref="F8:K8"/>
    <mergeCell ref="M8:N8"/>
    <mergeCell ref="AI8:AK8"/>
    <mergeCell ref="AL8:AN8"/>
  </mergeCells>
  <conditionalFormatting sqref="AT11:AV11 AT14:AV14 AT17:AV17 AT20:AV20">
    <cfRule type="containsText" dxfId="39" priority="9" operator="containsText" text="Si">
      <formula>NOT(ISERROR(SEARCH("Si",AT11)))</formula>
    </cfRule>
    <cfRule type="containsText" dxfId="38" priority="10" operator="containsText" text="No">
      <formula>NOT(ISERROR(SEARCH("No",AT11)))</formula>
    </cfRule>
  </conditionalFormatting>
  <conditionalFormatting sqref="AT23:AV23 AT29:AV29">
    <cfRule type="containsText" dxfId="37" priority="3" operator="containsText" text="Si">
      <formula>NOT(ISERROR(SEARCH("Si",AT23)))</formula>
    </cfRule>
    <cfRule type="containsText" dxfId="36" priority="4" operator="containsText" text="No">
      <formula>NOT(ISERROR(SEARCH("No",AT23)))</formula>
    </cfRule>
  </conditionalFormatting>
  <conditionalFormatting sqref="AT32:AV32 AT35:AV35">
    <cfRule type="containsText" dxfId="35" priority="1" operator="containsText" text="Si">
      <formula>NOT(ISERROR(SEARCH("Si",AT32)))</formula>
    </cfRule>
    <cfRule type="containsText" dxfId="34" priority="2" operator="containsText" text="No">
      <formula>NOT(ISERROR(SEARCH("No",AT32)))</formula>
    </cfRule>
  </conditionalFormatting>
  <pageMargins left="0.51181102362204722" right="0.15748031496062992" top="0.74803149606299213" bottom="0.43307086614173229" header="0.31496062992125984" footer="0.31496062992125984"/>
  <pageSetup paperSize="9" scale="60" orientation="landscape" horizontalDpi="200" verticalDpi="200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>
  <dimension ref="B1:AV29"/>
  <sheetViews>
    <sheetView topLeftCell="A3" zoomScale="70" zoomScaleNormal="70" workbookViewId="0">
      <selection activeCell="Z5" sqref="Z5"/>
    </sheetView>
  </sheetViews>
  <sheetFormatPr baseColWidth="10" defaultRowHeight="15"/>
  <cols>
    <col min="1" max="1" width="0.7109375" customWidth="1"/>
    <col min="2" max="2" width="9" customWidth="1"/>
    <col min="3" max="4" width="5.42578125" customWidth="1"/>
    <col min="5" max="5" width="0.42578125" customWidth="1"/>
    <col min="6" max="7" width="5.85546875" bestFit="1" customWidth="1"/>
    <col min="8" max="8" width="5.42578125" bestFit="1" customWidth="1"/>
    <col min="9" max="9" width="6" bestFit="1" customWidth="1"/>
    <col min="10" max="10" width="5.28515625" bestFit="1" customWidth="1"/>
    <col min="11" max="11" width="6.42578125" bestFit="1" customWidth="1"/>
    <col min="12" max="12" width="0.5703125" customWidth="1"/>
    <col min="13" max="13" width="6" bestFit="1" customWidth="1"/>
    <col min="14" max="14" width="6.5703125" bestFit="1" customWidth="1"/>
    <col min="15" max="15" width="0.5703125" customWidth="1"/>
    <col min="16" max="16" width="7.5703125" bestFit="1" customWidth="1"/>
    <col min="17" max="17" width="0.5703125" customWidth="1"/>
    <col min="18" max="18" width="11.42578125" bestFit="1" customWidth="1"/>
    <col min="19" max="19" width="5.42578125" style="45" customWidth="1"/>
    <col min="20" max="20" width="5.42578125" customWidth="1"/>
    <col min="21" max="21" width="6" bestFit="1" customWidth="1"/>
    <col min="22" max="22" width="0.5703125" customWidth="1"/>
    <col min="23" max="23" width="9" customWidth="1"/>
    <col min="24" max="24" width="6" bestFit="1" customWidth="1"/>
    <col min="25" max="25" width="0.5703125" customWidth="1"/>
    <col min="26" max="26" width="11" bestFit="1" customWidth="1"/>
    <col min="27" max="27" width="4.5703125" customWidth="1"/>
    <col min="28" max="28" width="0.85546875" customWidth="1"/>
    <col min="29" max="29" width="7" customWidth="1"/>
    <col min="30" max="30" width="7.7109375" style="45" bestFit="1" customWidth="1"/>
    <col min="31" max="31" width="7" bestFit="1" customWidth="1"/>
    <col min="32" max="32" width="6.42578125" bestFit="1" customWidth="1"/>
    <col min="33" max="33" width="7.140625" customWidth="1"/>
    <col min="34" max="34" width="0.5703125" customWidth="1"/>
    <col min="35" max="35" width="4.85546875" hidden="1" customWidth="1"/>
    <col min="36" max="36" width="5.42578125" hidden="1" customWidth="1"/>
    <col min="37" max="37" width="5" hidden="1" customWidth="1"/>
    <col min="38" max="38" width="7.85546875" bestFit="1" customWidth="1"/>
    <col min="39" max="40" width="7.5703125" bestFit="1" customWidth="1"/>
    <col min="41" max="41" width="1" customWidth="1"/>
    <col min="42" max="43" width="4.7109375" customWidth="1"/>
    <col min="44" max="44" width="5.42578125" customWidth="1"/>
    <col min="45" max="45" width="0.85546875" customWidth="1"/>
    <col min="46" max="46" width="5.28515625" customWidth="1"/>
    <col min="47" max="47" width="5" customWidth="1"/>
    <col min="48" max="48" width="5.7109375" customWidth="1"/>
    <col min="49" max="49" width="1.42578125" customWidth="1"/>
    <col min="50" max="51" width="4.7109375" customWidth="1"/>
  </cols>
  <sheetData>
    <row r="1" spans="2:48" ht="11.25" customHeight="1"/>
    <row r="2" spans="2:48" ht="21">
      <c r="I2" s="208" t="s">
        <v>40</v>
      </c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</row>
    <row r="5" spans="2:48" ht="26.25" customHeight="1">
      <c r="B5" s="131" t="s">
        <v>109</v>
      </c>
      <c r="C5" s="131"/>
      <c r="D5" s="131"/>
      <c r="E5" s="132"/>
      <c r="F5" s="131"/>
      <c r="G5" s="132"/>
      <c r="H5" s="132"/>
      <c r="I5" s="131" t="s">
        <v>110</v>
      </c>
    </row>
    <row r="6" spans="2:48">
      <c r="AP6" s="40" t="s">
        <v>21</v>
      </c>
      <c r="AT6" s="209" t="s">
        <v>44</v>
      </c>
      <c r="AU6" s="210"/>
      <c r="AV6" s="211"/>
    </row>
    <row r="7" spans="2:48" ht="15.75" thickBot="1"/>
    <row r="8" spans="2:48">
      <c r="B8" s="29" t="s">
        <v>32</v>
      </c>
      <c r="C8" s="30" t="s">
        <v>1</v>
      </c>
      <c r="D8" s="31" t="s">
        <v>1</v>
      </c>
      <c r="E8" s="54"/>
      <c r="F8" s="212" t="s">
        <v>12</v>
      </c>
      <c r="G8" s="213"/>
      <c r="H8" s="213"/>
      <c r="I8" s="213"/>
      <c r="J8" s="213"/>
      <c r="K8" s="214"/>
      <c r="L8" s="15"/>
      <c r="M8" s="215" t="s">
        <v>33</v>
      </c>
      <c r="N8" s="216"/>
      <c r="O8" s="15"/>
      <c r="P8" s="50" t="s">
        <v>10</v>
      </c>
      <c r="Q8" s="54"/>
      <c r="R8" s="50" t="s">
        <v>41</v>
      </c>
      <c r="S8" s="104"/>
      <c r="T8" s="50" t="s">
        <v>29</v>
      </c>
      <c r="U8" s="55" t="s">
        <v>14</v>
      </c>
      <c r="V8" s="54" t="s">
        <v>9</v>
      </c>
      <c r="W8" s="98" t="s">
        <v>62</v>
      </c>
      <c r="X8" s="96" t="s">
        <v>14</v>
      </c>
      <c r="Y8" s="56"/>
      <c r="Z8" s="102" t="s">
        <v>59</v>
      </c>
      <c r="AA8" s="99" t="s">
        <v>43</v>
      </c>
      <c r="AB8" s="54"/>
      <c r="AC8" s="57" t="s">
        <v>38</v>
      </c>
      <c r="AD8" s="58"/>
      <c r="AE8" s="59"/>
      <c r="AF8" s="60"/>
      <c r="AG8" s="50" t="s">
        <v>11</v>
      </c>
      <c r="AH8" s="54"/>
      <c r="AI8" s="217" t="s">
        <v>47</v>
      </c>
      <c r="AJ8" s="218"/>
      <c r="AK8" s="219"/>
      <c r="AL8" s="217" t="s">
        <v>39</v>
      </c>
      <c r="AM8" s="218"/>
      <c r="AN8" s="219"/>
      <c r="AO8" s="54"/>
      <c r="AP8" s="55" t="s">
        <v>22</v>
      </c>
      <c r="AQ8" s="50" t="s">
        <v>20</v>
      </c>
      <c r="AR8" s="50" t="s">
        <v>20</v>
      </c>
      <c r="AS8" s="54"/>
      <c r="AT8" s="15" t="s">
        <v>22</v>
      </c>
      <c r="AU8" s="15" t="s">
        <v>9</v>
      </c>
      <c r="AV8" s="61" t="s">
        <v>9</v>
      </c>
    </row>
    <row r="9" spans="2:48" ht="15.75" thickBot="1">
      <c r="B9" s="32" t="s">
        <v>9</v>
      </c>
      <c r="C9" s="25" t="s">
        <v>9</v>
      </c>
      <c r="D9" s="33" t="s">
        <v>10</v>
      </c>
      <c r="E9" s="3"/>
      <c r="F9" s="37" t="s">
        <v>3</v>
      </c>
      <c r="G9" s="37" t="s">
        <v>4</v>
      </c>
      <c r="H9" s="37" t="s">
        <v>5</v>
      </c>
      <c r="I9" s="37" t="s">
        <v>6</v>
      </c>
      <c r="J9" s="37" t="s">
        <v>8</v>
      </c>
      <c r="K9" s="37" t="s">
        <v>11</v>
      </c>
      <c r="L9" s="2"/>
      <c r="M9" s="38" t="s">
        <v>10</v>
      </c>
      <c r="N9" s="39" t="s">
        <v>61</v>
      </c>
      <c r="O9" s="1"/>
      <c r="P9" s="25" t="s">
        <v>2</v>
      </c>
      <c r="Q9" s="3"/>
      <c r="R9" s="25"/>
      <c r="S9" s="105" t="s">
        <v>34</v>
      </c>
      <c r="T9" s="25" t="s">
        <v>46</v>
      </c>
      <c r="U9" s="41" t="s">
        <v>16</v>
      </c>
      <c r="V9" s="3" t="s">
        <v>9</v>
      </c>
      <c r="W9" s="101" t="s">
        <v>58</v>
      </c>
      <c r="X9" s="97" t="s">
        <v>11</v>
      </c>
      <c r="Y9" s="6"/>
      <c r="Z9" s="103" t="s">
        <v>42</v>
      </c>
      <c r="AA9" s="100"/>
      <c r="AB9" s="3"/>
      <c r="AC9" s="24" t="s">
        <v>23</v>
      </c>
      <c r="AD9" s="46" t="s">
        <v>18</v>
      </c>
      <c r="AE9" s="24" t="s">
        <v>25</v>
      </c>
      <c r="AF9" s="24" t="s">
        <v>26</v>
      </c>
      <c r="AG9" s="25" t="s">
        <v>30</v>
      </c>
      <c r="AH9" s="16"/>
      <c r="AI9" s="26"/>
      <c r="AJ9" s="27"/>
      <c r="AK9" s="28"/>
      <c r="AL9" s="26" t="s">
        <v>60</v>
      </c>
      <c r="AM9" s="27"/>
      <c r="AN9" s="110" t="s">
        <v>199</v>
      </c>
      <c r="AO9" s="3"/>
      <c r="AP9" s="41" t="s">
        <v>14</v>
      </c>
      <c r="AQ9" s="25" t="s">
        <v>27</v>
      </c>
      <c r="AR9" s="25" t="s">
        <v>28</v>
      </c>
      <c r="AS9" s="3"/>
      <c r="AT9" s="2" t="s">
        <v>14</v>
      </c>
      <c r="AU9" s="2" t="s">
        <v>27</v>
      </c>
      <c r="AV9" s="62" t="s">
        <v>28</v>
      </c>
    </row>
    <row r="10" spans="2:48" ht="15.75" thickBot="1">
      <c r="B10" s="34"/>
      <c r="C10" s="35"/>
      <c r="D10" s="36" t="s">
        <v>9</v>
      </c>
      <c r="E10" s="52"/>
      <c r="F10" s="63"/>
      <c r="G10" s="63"/>
      <c r="H10" s="63"/>
      <c r="I10" s="63" t="s">
        <v>7</v>
      </c>
      <c r="J10" s="63"/>
      <c r="K10" s="63"/>
      <c r="L10" s="12"/>
      <c r="M10" s="51" t="s">
        <v>15</v>
      </c>
      <c r="N10" s="63"/>
      <c r="O10" s="12"/>
      <c r="P10" s="35" t="s">
        <v>9</v>
      </c>
      <c r="Q10" s="52"/>
      <c r="R10" s="35"/>
      <c r="S10" s="67"/>
      <c r="T10" s="35" t="s">
        <v>13</v>
      </c>
      <c r="U10" s="64" t="s">
        <v>17</v>
      </c>
      <c r="V10" s="52"/>
      <c r="W10" s="42" t="s">
        <v>19</v>
      </c>
      <c r="X10" s="65"/>
      <c r="Y10" s="52"/>
      <c r="Z10" s="43" t="s">
        <v>19</v>
      </c>
      <c r="AA10" s="44" t="s">
        <v>19</v>
      </c>
      <c r="AB10" s="66"/>
      <c r="AC10" s="35" t="s">
        <v>24</v>
      </c>
      <c r="AD10" s="67" t="s">
        <v>24</v>
      </c>
      <c r="AE10" s="35" t="s">
        <v>24</v>
      </c>
      <c r="AF10" s="35" t="s">
        <v>24</v>
      </c>
      <c r="AG10" s="35" t="s">
        <v>24</v>
      </c>
      <c r="AH10" s="52"/>
      <c r="AI10" s="68" t="s">
        <v>49</v>
      </c>
      <c r="AJ10" s="69" t="s">
        <v>48</v>
      </c>
      <c r="AK10" s="70" t="s">
        <v>50</v>
      </c>
      <c r="AL10" s="71" t="s">
        <v>36</v>
      </c>
      <c r="AM10" s="69" t="s">
        <v>35</v>
      </c>
      <c r="AN10" s="70" t="s">
        <v>37</v>
      </c>
      <c r="AO10" s="52"/>
      <c r="AP10" s="64" t="s">
        <v>20</v>
      </c>
      <c r="AQ10" s="35"/>
      <c r="AR10" s="35"/>
      <c r="AS10" s="52"/>
      <c r="AT10" s="72">
        <v>1</v>
      </c>
      <c r="AU10" s="73">
        <v>0</v>
      </c>
      <c r="AV10" s="53" t="s">
        <v>31</v>
      </c>
    </row>
    <row r="11" spans="2:48" ht="16.5" thickBot="1">
      <c r="B11" s="13">
        <v>41779</v>
      </c>
      <c r="C11" s="11" t="s">
        <v>0</v>
      </c>
      <c r="D11" s="15">
        <v>10</v>
      </c>
      <c r="E11" s="2"/>
      <c r="F11" s="7">
        <v>1</v>
      </c>
      <c r="G11" s="7">
        <v>0</v>
      </c>
      <c r="H11" s="7">
        <v>0</v>
      </c>
      <c r="I11" s="7">
        <v>0</v>
      </c>
      <c r="J11" s="7">
        <v>0</v>
      </c>
      <c r="K11" s="7">
        <f>SUM(F11:J11)</f>
        <v>1</v>
      </c>
      <c r="L11" s="2"/>
      <c r="M11" s="7">
        <v>0</v>
      </c>
      <c r="N11" s="7">
        <v>0</v>
      </c>
      <c r="O11" s="2"/>
      <c r="P11" s="17">
        <f>D11-(M11+N11)</f>
        <v>10</v>
      </c>
      <c r="Q11" s="2"/>
      <c r="R11" s="7" t="s">
        <v>51</v>
      </c>
      <c r="S11" s="106">
        <v>1.8</v>
      </c>
      <c r="T11" s="7">
        <v>17</v>
      </c>
      <c r="U11" s="18">
        <v>126</v>
      </c>
      <c r="V11" s="2"/>
      <c r="W11" s="19">
        <v>147</v>
      </c>
      <c r="X11" s="74">
        <v>147</v>
      </c>
      <c r="Y11" s="22"/>
      <c r="Z11" s="19">
        <v>0</v>
      </c>
      <c r="AA11" s="19">
        <v>2</v>
      </c>
      <c r="AB11" s="5"/>
      <c r="AC11" s="18">
        <f>X11*S11</f>
        <v>264.60000000000002</v>
      </c>
      <c r="AD11" s="47">
        <v>4</v>
      </c>
      <c r="AE11" s="7">
        <v>0</v>
      </c>
      <c r="AF11" s="7">
        <v>0</v>
      </c>
      <c r="AG11" s="47">
        <f>AD11+AF11</f>
        <v>4</v>
      </c>
      <c r="AH11" s="4"/>
      <c r="AI11" s="7">
        <v>0</v>
      </c>
      <c r="AJ11" s="7">
        <v>0</v>
      </c>
      <c r="AK11" s="7">
        <f>100- ((AI11+AJ11)/(X11*2))*100</f>
        <v>100</v>
      </c>
      <c r="AL11" s="49">
        <v>2531</v>
      </c>
      <c r="AM11" s="49">
        <f>AC11+AD11+AE11+AF11</f>
        <v>268.60000000000002</v>
      </c>
      <c r="AN11" s="49">
        <f>AL11-AM11</f>
        <v>2262.4</v>
      </c>
      <c r="AO11" s="5"/>
      <c r="AP11" s="7">
        <f>(X11/U11)*100</f>
        <v>116.66666666666667</v>
      </c>
      <c r="AQ11" s="18">
        <f>(AD11/(AC11+AD11))*100</f>
        <v>1.4892032762472076</v>
      </c>
      <c r="AR11" s="7">
        <f>(AG11/AC11)*100</f>
        <v>1.511715797430083</v>
      </c>
      <c r="AS11" s="2"/>
      <c r="AT11" s="7" t="s">
        <v>52</v>
      </c>
      <c r="AU11" s="7" t="s">
        <v>52</v>
      </c>
      <c r="AV11" s="7" t="s">
        <v>57</v>
      </c>
    </row>
    <row r="12" spans="2:48" ht="16.5" thickBot="1">
      <c r="B12" s="14" t="s">
        <v>195</v>
      </c>
      <c r="C12" s="12"/>
      <c r="D12" s="12"/>
      <c r="E12" s="2"/>
      <c r="F12" s="8"/>
      <c r="G12" s="8"/>
      <c r="H12" s="8"/>
      <c r="I12" s="8"/>
      <c r="J12" s="8"/>
      <c r="K12" s="8"/>
      <c r="L12" s="2"/>
      <c r="M12" s="8"/>
      <c r="N12" s="8"/>
      <c r="O12" s="2"/>
      <c r="P12" s="133">
        <f>D11-K11-M11-N11</f>
        <v>9</v>
      </c>
      <c r="Q12" s="2"/>
      <c r="R12" s="8"/>
      <c r="S12" s="48"/>
      <c r="T12" s="8"/>
      <c r="U12" s="134">
        <f>P12*T11</f>
        <v>153</v>
      </c>
      <c r="V12" s="2"/>
      <c r="W12" s="20"/>
      <c r="X12" s="75"/>
      <c r="Y12" s="21"/>
      <c r="Z12" s="20"/>
      <c r="AA12" s="23"/>
      <c r="AB12" s="5"/>
      <c r="AC12" s="8"/>
      <c r="AD12" s="48"/>
      <c r="AE12" s="8"/>
      <c r="AF12" s="8"/>
      <c r="AG12" s="8"/>
      <c r="AH12" s="4"/>
      <c r="AI12" s="8"/>
      <c r="AJ12" s="8"/>
      <c r="AK12" s="8"/>
      <c r="AL12" s="8"/>
      <c r="AM12" s="8"/>
      <c r="AN12" s="8"/>
      <c r="AO12" s="5"/>
      <c r="AP12" s="134">
        <f>(X11/U12)*100</f>
        <v>96.078431372549019</v>
      </c>
      <c r="AQ12" s="8"/>
      <c r="AR12" s="8"/>
      <c r="AS12" s="2"/>
      <c r="AT12" s="8"/>
      <c r="AU12" s="8"/>
      <c r="AV12" s="10"/>
    </row>
    <row r="13" spans="2:48" ht="15.75" thickBot="1">
      <c r="AD13"/>
    </row>
    <row r="14" spans="2:48" ht="16.5" thickBot="1">
      <c r="B14" s="13">
        <v>41780</v>
      </c>
      <c r="C14" s="11" t="s">
        <v>0</v>
      </c>
      <c r="D14" s="15">
        <v>10</v>
      </c>
      <c r="E14" s="2"/>
      <c r="F14" s="7">
        <v>0</v>
      </c>
      <c r="G14" s="7">
        <v>0</v>
      </c>
      <c r="H14" s="7">
        <v>0.5</v>
      </c>
      <c r="I14" s="7">
        <v>0</v>
      </c>
      <c r="J14" s="7">
        <v>0</v>
      </c>
      <c r="K14" s="7">
        <f>SUM(F14:J14)</f>
        <v>0.5</v>
      </c>
      <c r="L14" s="2"/>
      <c r="M14" s="7">
        <v>0</v>
      </c>
      <c r="N14" s="7">
        <v>0</v>
      </c>
      <c r="O14" s="2"/>
      <c r="P14" s="17">
        <f>D14-(M14+N14)</f>
        <v>10</v>
      </c>
      <c r="Q14" s="2"/>
      <c r="R14" s="7" t="s">
        <v>51</v>
      </c>
      <c r="S14" s="106">
        <v>1.8</v>
      </c>
      <c r="T14" s="7">
        <v>17</v>
      </c>
      <c r="U14" s="18">
        <v>126</v>
      </c>
      <c r="V14" s="2"/>
      <c r="W14" s="19">
        <v>162</v>
      </c>
      <c r="X14" s="74">
        <v>162</v>
      </c>
      <c r="Y14" s="22"/>
      <c r="Z14" s="19">
        <v>0</v>
      </c>
      <c r="AA14" s="19">
        <v>2</v>
      </c>
      <c r="AB14" s="5"/>
      <c r="AC14" s="18">
        <f>X14*S14</f>
        <v>291.60000000000002</v>
      </c>
      <c r="AD14" s="47">
        <v>4</v>
      </c>
      <c r="AE14" s="7">
        <v>0</v>
      </c>
      <c r="AF14" s="7">
        <v>0</v>
      </c>
      <c r="AG14" s="47">
        <f>AD14+AF14</f>
        <v>4</v>
      </c>
      <c r="AH14" s="4"/>
      <c r="AI14" s="7">
        <v>0</v>
      </c>
      <c r="AJ14" s="7">
        <v>0</v>
      </c>
      <c r="AK14" s="7">
        <f>100- ((AI14+AJ14)/(X14*2))*100</f>
        <v>100</v>
      </c>
      <c r="AL14" s="49">
        <f>AN11</f>
        <v>2262.4</v>
      </c>
      <c r="AM14" s="49">
        <f>AC14+AD14+AE14+AF14</f>
        <v>295.60000000000002</v>
      </c>
      <c r="AN14" s="49">
        <f>AL14-AM14</f>
        <v>1966.8000000000002</v>
      </c>
      <c r="AO14" s="5"/>
      <c r="AP14" s="7">
        <f>(X14/U14)*100</f>
        <v>128.57142857142858</v>
      </c>
      <c r="AQ14" s="18">
        <f>(AD14/(AC14+AD14))*100</f>
        <v>1.3531799729364005</v>
      </c>
      <c r="AR14" s="7">
        <f>(AG14/AC14)*100</f>
        <v>1.3717421124828533</v>
      </c>
      <c r="AS14" s="2"/>
      <c r="AT14" s="7" t="s">
        <v>52</v>
      </c>
      <c r="AU14" s="7" t="s">
        <v>52</v>
      </c>
      <c r="AV14" s="7" t="s">
        <v>57</v>
      </c>
    </row>
    <row r="15" spans="2:48" ht="16.5" thickBot="1">
      <c r="B15" s="14" t="s">
        <v>195</v>
      </c>
      <c r="C15" s="12"/>
      <c r="D15" s="12"/>
      <c r="E15" s="2"/>
      <c r="F15" s="8"/>
      <c r="G15" s="8"/>
      <c r="H15" s="8"/>
      <c r="I15" s="8"/>
      <c r="J15" s="8"/>
      <c r="K15" s="8"/>
      <c r="L15" s="2"/>
      <c r="M15" s="8"/>
      <c r="N15" s="8"/>
      <c r="O15" s="2"/>
      <c r="P15" s="133">
        <f>D14-K14-M14-N14</f>
        <v>9.5</v>
      </c>
      <c r="Q15" s="2"/>
      <c r="R15" s="8"/>
      <c r="S15" s="48"/>
      <c r="T15" s="8"/>
      <c r="U15" s="134">
        <f>P15*T14</f>
        <v>161.5</v>
      </c>
      <c r="V15" s="2"/>
      <c r="W15" s="20"/>
      <c r="X15" s="75"/>
      <c r="Y15" s="21"/>
      <c r="Z15" s="20"/>
      <c r="AA15" s="23"/>
      <c r="AB15" s="5"/>
      <c r="AC15" s="8"/>
      <c r="AD15" s="48"/>
      <c r="AE15" s="8"/>
      <c r="AF15" s="8"/>
      <c r="AG15" s="8"/>
      <c r="AH15" s="4"/>
      <c r="AI15" s="8"/>
      <c r="AJ15" s="8"/>
      <c r="AK15" s="8"/>
      <c r="AL15" s="8"/>
      <c r="AM15" s="8"/>
      <c r="AN15" s="8"/>
      <c r="AO15" s="5"/>
      <c r="AP15" s="134">
        <f>(X14/U15)*100</f>
        <v>100.30959752321982</v>
      </c>
      <c r="AQ15" s="8"/>
      <c r="AR15" s="8"/>
      <c r="AS15" s="2"/>
      <c r="AT15" s="8"/>
      <c r="AU15" s="8"/>
      <c r="AV15" s="10"/>
    </row>
    <row r="16" spans="2:48" ht="15.75" thickBot="1"/>
    <row r="17" spans="2:48" ht="16.5" thickBot="1">
      <c r="B17" s="13">
        <v>41781</v>
      </c>
      <c r="C17" s="11" t="s">
        <v>0</v>
      </c>
      <c r="D17" s="15">
        <v>10</v>
      </c>
      <c r="E17" s="2"/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f>SUM(F17:J17)</f>
        <v>0</v>
      </c>
      <c r="L17" s="2"/>
      <c r="M17" s="7">
        <v>0</v>
      </c>
      <c r="N17" s="7">
        <v>0</v>
      </c>
      <c r="O17" s="2"/>
      <c r="P17" s="17">
        <f>D17-(M17+N17)</f>
        <v>10</v>
      </c>
      <c r="Q17" s="2"/>
      <c r="R17" s="7" t="s">
        <v>51</v>
      </c>
      <c r="S17" s="106">
        <v>1.8</v>
      </c>
      <c r="T17" s="7">
        <v>17</v>
      </c>
      <c r="U17" s="18">
        <v>126</v>
      </c>
      <c r="V17" s="2"/>
      <c r="W17" s="19">
        <v>162</v>
      </c>
      <c r="X17" s="74">
        <v>162</v>
      </c>
      <c r="Y17" s="22"/>
      <c r="Z17" s="19">
        <v>0</v>
      </c>
      <c r="AA17" s="19">
        <v>3</v>
      </c>
      <c r="AB17" s="5"/>
      <c r="AC17" s="18">
        <f>X17*S17</f>
        <v>291.60000000000002</v>
      </c>
      <c r="AD17" s="47">
        <v>6</v>
      </c>
      <c r="AE17" s="7">
        <v>0</v>
      </c>
      <c r="AF17" s="7">
        <v>0</v>
      </c>
      <c r="AG17" s="47">
        <f>AD17+AF17</f>
        <v>6</v>
      </c>
      <c r="AH17" s="4"/>
      <c r="AI17" s="7">
        <v>0</v>
      </c>
      <c r="AJ17" s="7">
        <v>0</v>
      </c>
      <c r="AK17" s="7">
        <f>100- ((AI17+AJ17)/(X17*2))*100</f>
        <v>100</v>
      </c>
      <c r="AL17" s="49">
        <f>AN14</f>
        <v>1966.8000000000002</v>
      </c>
      <c r="AM17" s="49">
        <f>AC17+AD17+AE17+AF17</f>
        <v>297.60000000000002</v>
      </c>
      <c r="AN17" s="49">
        <f>AL17-AM17</f>
        <v>1669.2000000000003</v>
      </c>
      <c r="AO17" s="5"/>
      <c r="AP17" s="7">
        <f>(X17/U17)*100</f>
        <v>128.57142857142858</v>
      </c>
      <c r="AQ17" s="18">
        <f>(AD17/(AC17+AD17))*100</f>
        <v>2.0161290322580645</v>
      </c>
      <c r="AR17" s="7">
        <f>(AG17/AC17)*100</f>
        <v>2.0576131687242798</v>
      </c>
      <c r="AS17" s="2"/>
      <c r="AT17" s="7" t="s">
        <v>52</v>
      </c>
      <c r="AU17" s="7" t="s">
        <v>52</v>
      </c>
      <c r="AV17" s="7" t="s">
        <v>57</v>
      </c>
    </row>
    <row r="18" spans="2:48" ht="16.5" thickBot="1">
      <c r="B18" s="14" t="s">
        <v>195</v>
      </c>
      <c r="C18" s="12"/>
      <c r="D18" s="12"/>
      <c r="E18" s="2"/>
      <c r="F18" s="8"/>
      <c r="G18" s="8"/>
      <c r="H18" s="8"/>
      <c r="I18" s="8"/>
      <c r="J18" s="8"/>
      <c r="K18" s="8"/>
      <c r="L18" s="2"/>
      <c r="M18" s="8"/>
      <c r="N18" s="8"/>
      <c r="O18" s="2"/>
      <c r="P18" s="133">
        <f>D17-K17-M17-N17</f>
        <v>10</v>
      </c>
      <c r="Q18" s="2"/>
      <c r="R18" s="8"/>
      <c r="S18" s="48"/>
      <c r="T18" s="8"/>
      <c r="U18" s="134">
        <f>P18*T17</f>
        <v>170</v>
      </c>
      <c r="V18" s="2"/>
      <c r="W18" s="20"/>
      <c r="X18" s="75"/>
      <c r="Y18" s="21"/>
      <c r="Z18" s="20"/>
      <c r="AA18" s="23"/>
      <c r="AB18" s="5"/>
      <c r="AC18" s="8"/>
      <c r="AD18" s="48"/>
      <c r="AE18" s="8"/>
      <c r="AF18" s="8"/>
      <c r="AG18" s="8"/>
      <c r="AH18" s="4"/>
      <c r="AI18" s="8"/>
      <c r="AJ18" s="8"/>
      <c r="AK18" s="8"/>
      <c r="AL18" s="8"/>
      <c r="AM18" s="8"/>
      <c r="AN18" s="8"/>
      <c r="AO18" s="5"/>
      <c r="AP18" s="134">
        <f>(X17/U18)*100</f>
        <v>95.294117647058812</v>
      </c>
      <c r="AQ18" s="8"/>
      <c r="AR18" s="8"/>
      <c r="AS18" s="2"/>
      <c r="AT18" s="8"/>
      <c r="AU18" s="8"/>
      <c r="AV18" s="10"/>
    </row>
    <row r="19" spans="2:48" ht="15.75" thickBot="1"/>
    <row r="20" spans="2:48" ht="16.5" thickBot="1">
      <c r="B20" s="13">
        <v>41782</v>
      </c>
      <c r="C20" s="11" t="s">
        <v>0</v>
      </c>
      <c r="D20" s="15">
        <v>10</v>
      </c>
      <c r="E20" s="2"/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f>SUM(F20:J20)</f>
        <v>0</v>
      </c>
      <c r="L20" s="2"/>
      <c r="M20" s="7">
        <v>0</v>
      </c>
      <c r="N20" s="7">
        <v>0</v>
      </c>
      <c r="O20" s="2"/>
      <c r="P20" s="17">
        <f>D20-(M20+N20)</f>
        <v>10</v>
      </c>
      <c r="Q20" s="2"/>
      <c r="R20" s="7" t="s">
        <v>51</v>
      </c>
      <c r="S20" s="106">
        <v>1.8</v>
      </c>
      <c r="T20" s="7">
        <v>17</v>
      </c>
      <c r="U20" s="18">
        <v>126</v>
      </c>
      <c r="V20" s="2"/>
      <c r="W20" s="19">
        <v>150</v>
      </c>
      <c r="X20" s="74">
        <v>150</v>
      </c>
      <c r="Y20" s="22"/>
      <c r="Z20" s="19">
        <v>0</v>
      </c>
      <c r="AA20" s="19">
        <v>0</v>
      </c>
      <c r="AB20" s="5"/>
      <c r="AC20" s="18">
        <f>X20*S20</f>
        <v>270</v>
      </c>
      <c r="AD20" s="47">
        <v>0</v>
      </c>
      <c r="AE20" s="7">
        <v>0</v>
      </c>
      <c r="AF20" s="7">
        <v>0</v>
      </c>
      <c r="AG20" s="47">
        <f>AD20+AF20</f>
        <v>0</v>
      </c>
      <c r="AH20" s="4"/>
      <c r="AI20" s="7">
        <v>0</v>
      </c>
      <c r="AJ20" s="7">
        <v>0</v>
      </c>
      <c r="AK20" s="7">
        <f>100- ((AI20+AJ20)/(X20*2))*100</f>
        <v>100</v>
      </c>
      <c r="AL20" s="49">
        <f>AN17</f>
        <v>1669.2000000000003</v>
      </c>
      <c r="AM20" s="49">
        <f>AC20+AD20+AE20+AF20</f>
        <v>270</v>
      </c>
      <c r="AN20" s="49">
        <f>AL20-AM20</f>
        <v>1399.2000000000003</v>
      </c>
      <c r="AO20" s="5"/>
      <c r="AP20" s="7">
        <f>(X20/U20)*100</f>
        <v>119.04761904761905</v>
      </c>
      <c r="AQ20" s="18">
        <f>(AD20/(AC20+AD20))*100</f>
        <v>0</v>
      </c>
      <c r="AR20" s="7">
        <f>(AG20/AC20)*100</f>
        <v>0</v>
      </c>
      <c r="AS20" s="2"/>
      <c r="AT20" s="7" t="s">
        <v>52</v>
      </c>
      <c r="AU20" s="7" t="s">
        <v>52</v>
      </c>
      <c r="AV20" s="7" t="s">
        <v>57</v>
      </c>
    </row>
    <row r="21" spans="2:48" ht="16.5" thickBot="1">
      <c r="B21" s="14" t="s">
        <v>195</v>
      </c>
      <c r="C21" s="12"/>
      <c r="D21" s="12"/>
      <c r="E21" s="2"/>
      <c r="F21" s="8"/>
      <c r="G21" s="8"/>
      <c r="H21" s="8"/>
      <c r="I21" s="8"/>
      <c r="J21" s="8"/>
      <c r="K21" s="8"/>
      <c r="L21" s="2"/>
      <c r="M21" s="8"/>
      <c r="N21" s="8"/>
      <c r="O21" s="2"/>
      <c r="P21" s="133">
        <f>D20-K20-M20-N20</f>
        <v>10</v>
      </c>
      <c r="Q21" s="2"/>
      <c r="R21" s="8"/>
      <c r="S21" s="48"/>
      <c r="T21" s="8"/>
      <c r="U21" s="134">
        <f>P21*T20</f>
        <v>170</v>
      </c>
      <c r="V21" s="2"/>
      <c r="W21" s="20"/>
      <c r="X21" s="75"/>
      <c r="Y21" s="21"/>
      <c r="Z21" s="20"/>
      <c r="AA21" s="23"/>
      <c r="AB21" s="5"/>
      <c r="AC21" s="8"/>
      <c r="AD21" s="48"/>
      <c r="AE21" s="8"/>
      <c r="AF21" s="8"/>
      <c r="AG21" s="8"/>
      <c r="AH21" s="4"/>
      <c r="AI21" s="8"/>
      <c r="AJ21" s="8"/>
      <c r="AK21" s="8"/>
      <c r="AL21" s="8"/>
      <c r="AM21" s="8"/>
      <c r="AN21" s="8"/>
      <c r="AO21" s="5"/>
      <c r="AP21" s="134">
        <f>(X20/U21)*100</f>
        <v>88.235294117647058</v>
      </c>
      <c r="AQ21" s="8"/>
      <c r="AR21" s="8"/>
      <c r="AS21" s="2"/>
      <c r="AT21" s="8"/>
      <c r="AU21" s="8"/>
      <c r="AV21" s="10"/>
    </row>
    <row r="24" spans="2:48" ht="15.75" thickBot="1">
      <c r="B24" s="109" t="s">
        <v>139</v>
      </c>
    </row>
    <row r="25" spans="2:48">
      <c r="B25" s="150" t="s">
        <v>32</v>
      </c>
      <c r="C25" s="151" t="s">
        <v>1</v>
      </c>
      <c r="D25" s="152" t="s">
        <v>1</v>
      </c>
      <c r="E25" s="153"/>
      <c r="F25" s="220" t="s">
        <v>12</v>
      </c>
      <c r="G25" s="221"/>
      <c r="H25" s="221"/>
      <c r="I25" s="221"/>
      <c r="J25" s="221"/>
      <c r="K25" s="222"/>
      <c r="L25" s="154"/>
      <c r="M25" s="223" t="s">
        <v>33</v>
      </c>
      <c r="N25" s="224"/>
      <c r="O25" s="154"/>
      <c r="P25" s="154" t="s">
        <v>10</v>
      </c>
      <c r="Q25" s="153"/>
      <c r="R25" s="154" t="s">
        <v>41</v>
      </c>
      <c r="S25" s="155"/>
      <c r="T25" s="154" t="s">
        <v>29</v>
      </c>
      <c r="U25" s="154" t="s">
        <v>14</v>
      </c>
      <c r="V25" s="153" t="s">
        <v>9</v>
      </c>
      <c r="W25" s="156" t="s">
        <v>62</v>
      </c>
      <c r="X25" s="157" t="s">
        <v>14</v>
      </c>
      <c r="Y25" s="158"/>
      <c r="Z25" s="159" t="s">
        <v>59</v>
      </c>
      <c r="AA25" s="160" t="s">
        <v>43</v>
      </c>
      <c r="AB25" s="153"/>
      <c r="AC25" s="161" t="s">
        <v>38</v>
      </c>
      <c r="AD25" s="162"/>
      <c r="AE25" s="153"/>
      <c r="AF25" s="163"/>
      <c r="AG25" s="154" t="s">
        <v>11</v>
      </c>
      <c r="AH25" s="153"/>
      <c r="AI25" s="225" t="s">
        <v>47</v>
      </c>
      <c r="AJ25" s="226"/>
      <c r="AK25" s="227"/>
      <c r="AL25" s="225" t="s">
        <v>39</v>
      </c>
      <c r="AM25" s="226"/>
      <c r="AN25" s="227"/>
      <c r="AO25" s="153"/>
      <c r="AP25" s="154" t="s">
        <v>22</v>
      </c>
      <c r="AQ25" s="154" t="s">
        <v>20</v>
      </c>
      <c r="AR25" s="154" t="s">
        <v>20</v>
      </c>
      <c r="AS25" s="153"/>
      <c r="AT25" s="154" t="s">
        <v>22</v>
      </c>
      <c r="AU25" s="154" t="s">
        <v>9</v>
      </c>
      <c r="AV25" s="164" t="s">
        <v>9</v>
      </c>
    </row>
    <row r="26" spans="2:48" ht="15.75" thickBot="1">
      <c r="B26" s="166" t="s">
        <v>9</v>
      </c>
      <c r="C26" s="167" t="s">
        <v>9</v>
      </c>
      <c r="D26" s="168" t="s">
        <v>10</v>
      </c>
      <c r="E26" s="169"/>
      <c r="F26" s="170" t="s">
        <v>3</v>
      </c>
      <c r="G26" s="170" t="s">
        <v>4</v>
      </c>
      <c r="H26" s="170" t="s">
        <v>5</v>
      </c>
      <c r="I26" s="170" t="s">
        <v>6</v>
      </c>
      <c r="J26" s="170" t="s">
        <v>8</v>
      </c>
      <c r="K26" s="170" t="s">
        <v>11</v>
      </c>
      <c r="L26" s="167"/>
      <c r="M26" s="171" t="s">
        <v>10</v>
      </c>
      <c r="N26" s="172" t="s">
        <v>61</v>
      </c>
      <c r="O26" s="167"/>
      <c r="P26" s="167" t="s">
        <v>2</v>
      </c>
      <c r="Q26" s="169"/>
      <c r="R26" s="167"/>
      <c r="S26" s="173" t="s">
        <v>34</v>
      </c>
      <c r="T26" s="167" t="s">
        <v>46</v>
      </c>
      <c r="U26" s="167" t="s">
        <v>16</v>
      </c>
      <c r="V26" s="169" t="s">
        <v>9</v>
      </c>
      <c r="W26" s="174" t="s">
        <v>58</v>
      </c>
      <c r="X26" s="175" t="s">
        <v>11</v>
      </c>
      <c r="Y26" s="176"/>
      <c r="Z26" s="177" t="s">
        <v>42</v>
      </c>
      <c r="AA26" s="178"/>
      <c r="AB26" s="169"/>
      <c r="AC26" s="179" t="s">
        <v>23</v>
      </c>
      <c r="AD26" s="180" t="s">
        <v>18</v>
      </c>
      <c r="AE26" s="179" t="s">
        <v>25</v>
      </c>
      <c r="AF26" s="179" t="s">
        <v>26</v>
      </c>
      <c r="AG26" s="167" t="s">
        <v>30</v>
      </c>
      <c r="AH26" s="169"/>
      <c r="AI26" s="181"/>
      <c r="AJ26" s="169"/>
      <c r="AK26" s="182"/>
      <c r="AL26" s="181" t="s">
        <v>60</v>
      </c>
      <c r="AM26" s="169"/>
      <c r="AN26" s="182" t="s">
        <v>199</v>
      </c>
      <c r="AO26" s="169"/>
      <c r="AP26" s="167" t="s">
        <v>14</v>
      </c>
      <c r="AQ26" s="167" t="s">
        <v>27</v>
      </c>
      <c r="AR26" s="167" t="s">
        <v>28</v>
      </c>
      <c r="AS26" s="169"/>
      <c r="AT26" s="167" t="s">
        <v>14</v>
      </c>
      <c r="AU26" s="167" t="s">
        <v>27</v>
      </c>
      <c r="AV26" s="168" t="s">
        <v>28</v>
      </c>
    </row>
    <row r="27" spans="2:48" ht="15.75" thickBot="1">
      <c r="B27" s="183"/>
      <c r="C27" s="184"/>
      <c r="D27" s="185" t="s">
        <v>9</v>
      </c>
      <c r="E27" s="186"/>
      <c r="F27" s="187"/>
      <c r="G27" s="187"/>
      <c r="H27" s="187"/>
      <c r="I27" s="187" t="s">
        <v>7</v>
      </c>
      <c r="J27" s="187"/>
      <c r="K27" s="187"/>
      <c r="L27" s="184"/>
      <c r="M27" s="188" t="s">
        <v>15</v>
      </c>
      <c r="N27" s="187"/>
      <c r="O27" s="184"/>
      <c r="P27" s="184" t="s">
        <v>9</v>
      </c>
      <c r="Q27" s="186"/>
      <c r="R27" s="184"/>
      <c r="S27" s="189"/>
      <c r="T27" s="184" t="s">
        <v>13</v>
      </c>
      <c r="U27" s="184" t="s">
        <v>17</v>
      </c>
      <c r="V27" s="186"/>
      <c r="W27" s="190" t="s">
        <v>19</v>
      </c>
      <c r="X27" s="191"/>
      <c r="Y27" s="186"/>
      <c r="Z27" s="192" t="s">
        <v>19</v>
      </c>
      <c r="AA27" s="193" t="s">
        <v>19</v>
      </c>
      <c r="AB27" s="186"/>
      <c r="AC27" s="184" t="s">
        <v>24</v>
      </c>
      <c r="AD27" s="189" t="s">
        <v>24</v>
      </c>
      <c r="AE27" s="184" t="s">
        <v>24</v>
      </c>
      <c r="AF27" s="184" t="s">
        <v>24</v>
      </c>
      <c r="AG27" s="184" t="s">
        <v>24</v>
      </c>
      <c r="AH27" s="186"/>
      <c r="AI27" s="194" t="s">
        <v>49</v>
      </c>
      <c r="AJ27" s="195" t="s">
        <v>48</v>
      </c>
      <c r="AK27" s="196" t="s">
        <v>50</v>
      </c>
      <c r="AL27" s="197" t="s">
        <v>36</v>
      </c>
      <c r="AM27" s="195" t="s">
        <v>35</v>
      </c>
      <c r="AN27" s="196" t="s">
        <v>37</v>
      </c>
      <c r="AO27" s="186"/>
      <c r="AP27" s="184" t="s">
        <v>20</v>
      </c>
      <c r="AQ27" s="184"/>
      <c r="AR27" s="184"/>
      <c r="AS27" s="186"/>
      <c r="AT27" s="198">
        <v>1</v>
      </c>
      <c r="AU27" s="199">
        <v>0</v>
      </c>
      <c r="AV27" s="185" t="s">
        <v>31</v>
      </c>
    </row>
    <row r="29" spans="2:48">
      <c r="F29">
        <f t="shared" ref="F29:K29" si="0">F11+F14+F17+F20</f>
        <v>1</v>
      </c>
      <c r="G29">
        <f t="shared" si="0"/>
        <v>0</v>
      </c>
      <c r="H29">
        <f t="shared" si="0"/>
        <v>0.5</v>
      </c>
      <c r="I29">
        <f t="shared" si="0"/>
        <v>0</v>
      </c>
      <c r="J29">
        <f t="shared" si="0"/>
        <v>0</v>
      </c>
      <c r="K29">
        <f t="shared" si="0"/>
        <v>1.5</v>
      </c>
      <c r="M29">
        <f>M11+M14+M17+M20</f>
        <v>0</v>
      </c>
      <c r="N29">
        <f>N11+N14+N17+N20</f>
        <v>0</v>
      </c>
      <c r="P29">
        <f>P11+P14+P17+P20</f>
        <v>40</v>
      </c>
      <c r="U29">
        <f>U12+U15+U18+U21</f>
        <v>654.5</v>
      </c>
      <c r="X29">
        <f>X11+X14+X17+X20</f>
        <v>621</v>
      </c>
      <c r="AC29">
        <f>AC11+AC14+AC17+AC20</f>
        <v>1117.8000000000002</v>
      </c>
      <c r="AD29">
        <f>AD11+AD14+AD17+AD20</f>
        <v>14</v>
      </c>
      <c r="AE29">
        <f>AE11+AE14+AE17+AE20</f>
        <v>0</v>
      </c>
      <c r="AF29">
        <f>AF11+AF14+AF17+AF20</f>
        <v>0</v>
      </c>
      <c r="AG29">
        <f>AG11+AG14+AG17+AG20</f>
        <v>14</v>
      </c>
    </row>
  </sheetData>
  <mergeCells count="10">
    <mergeCell ref="AT6:AV6"/>
    <mergeCell ref="F8:K8"/>
    <mergeCell ref="M8:N8"/>
    <mergeCell ref="AI8:AK8"/>
    <mergeCell ref="AL8:AN8"/>
    <mergeCell ref="F25:K25"/>
    <mergeCell ref="M25:N25"/>
    <mergeCell ref="AI25:AK25"/>
    <mergeCell ref="AL25:AN25"/>
    <mergeCell ref="I2:AE2"/>
  </mergeCells>
  <conditionalFormatting sqref="AT11:AV11">
    <cfRule type="containsText" dxfId="33" priority="11" operator="containsText" text="Si">
      <formula>NOT(ISERROR(SEARCH("Si",AT11)))</formula>
    </cfRule>
    <cfRule type="containsText" dxfId="32" priority="12" operator="containsText" text="No">
      <formula>NOT(ISERROR(SEARCH("No",AT11)))</formula>
    </cfRule>
  </conditionalFormatting>
  <conditionalFormatting sqref="AT14:AV14">
    <cfRule type="containsText" dxfId="31" priority="5" operator="containsText" text="Si">
      <formula>NOT(ISERROR(SEARCH("Si",AT14)))</formula>
    </cfRule>
    <cfRule type="containsText" dxfId="30" priority="6" operator="containsText" text="No">
      <formula>NOT(ISERROR(SEARCH("No",AT14)))</formula>
    </cfRule>
  </conditionalFormatting>
  <conditionalFormatting sqref="AT17:AV17">
    <cfRule type="containsText" dxfId="29" priority="3" operator="containsText" text="Si">
      <formula>NOT(ISERROR(SEARCH("Si",AT17)))</formula>
    </cfRule>
    <cfRule type="containsText" dxfId="28" priority="4" operator="containsText" text="No">
      <formula>NOT(ISERROR(SEARCH("No",AT17)))</formula>
    </cfRule>
  </conditionalFormatting>
  <conditionalFormatting sqref="AT20:AV20">
    <cfRule type="containsText" dxfId="27" priority="1" operator="containsText" text="Si">
      <formula>NOT(ISERROR(SEARCH("Si",AT20)))</formula>
    </cfRule>
    <cfRule type="containsText" dxfId="26" priority="2" operator="containsText" text="No">
      <formula>NOT(ISERROR(SEARCH("No",AT20)))</formula>
    </cfRule>
  </conditionalFormatting>
  <pageMargins left="0.51181102362204722" right="0.15748031496062992" top="0.74803149606299213" bottom="0.43307086614173229" header="0.31496062992125984" footer="0.31496062992125984"/>
  <pageSetup paperSize="9" scale="60" orientation="landscape" horizontalDpi="200" verticalDpi="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B1:AV47"/>
  <sheetViews>
    <sheetView topLeftCell="L34" zoomScale="85" zoomScaleNormal="85" workbookViewId="0">
      <selection activeCell="AT44" sqref="AT44"/>
    </sheetView>
  </sheetViews>
  <sheetFormatPr baseColWidth="10" defaultRowHeight="15"/>
  <cols>
    <col min="1" max="1" width="0.7109375" customWidth="1"/>
    <col min="2" max="2" width="9" customWidth="1"/>
    <col min="3" max="4" width="5.42578125" customWidth="1"/>
    <col min="5" max="5" width="0.42578125" customWidth="1"/>
    <col min="6" max="6" width="4.5703125" customWidth="1"/>
    <col min="7" max="7" width="4.28515625" customWidth="1"/>
    <col min="8" max="8" width="5.140625" customWidth="1"/>
    <col min="9" max="9" width="5.5703125" customWidth="1"/>
    <col min="10" max="10" width="4.28515625" customWidth="1"/>
    <col min="11" max="11" width="3.7109375" customWidth="1"/>
    <col min="12" max="12" width="0.5703125" customWidth="1"/>
    <col min="13" max="13" width="5.28515625" customWidth="1"/>
    <col min="14" max="14" width="5.7109375" customWidth="1"/>
    <col min="15" max="15" width="0.5703125" customWidth="1"/>
    <col min="16" max="16" width="5" customWidth="1"/>
    <col min="17" max="17" width="0.5703125" customWidth="1"/>
    <col min="18" max="18" width="11.42578125" bestFit="1" customWidth="1"/>
    <col min="19" max="19" width="5.42578125" style="45" customWidth="1"/>
    <col min="20" max="20" width="5.42578125" customWidth="1"/>
    <col min="21" max="21" width="6" bestFit="1" customWidth="1"/>
    <col min="22" max="22" width="0.5703125" customWidth="1"/>
    <col min="23" max="23" width="9" customWidth="1"/>
    <col min="24" max="24" width="6" bestFit="1" customWidth="1"/>
    <col min="25" max="25" width="0.5703125" customWidth="1"/>
    <col min="26" max="26" width="11" bestFit="1" customWidth="1"/>
    <col min="27" max="27" width="4.5703125" customWidth="1"/>
    <col min="28" max="28" width="0.85546875" customWidth="1"/>
    <col min="29" max="29" width="7" customWidth="1"/>
    <col min="30" max="30" width="7.5703125" style="45" bestFit="1" customWidth="1"/>
    <col min="31" max="31" width="4.85546875" customWidth="1"/>
    <col min="32" max="32" width="4.28515625" customWidth="1"/>
    <col min="33" max="33" width="5.42578125" customWidth="1"/>
    <col min="34" max="34" width="0.5703125" customWidth="1"/>
    <col min="35" max="35" width="4.85546875" hidden="1" customWidth="1"/>
    <col min="36" max="36" width="5.42578125" hidden="1" customWidth="1"/>
    <col min="37" max="37" width="5" hidden="1" customWidth="1"/>
    <col min="38" max="38" width="7.7109375" bestFit="1" customWidth="1"/>
    <col min="39" max="40" width="7.5703125" bestFit="1" customWidth="1"/>
    <col min="41" max="41" width="1" customWidth="1"/>
    <col min="42" max="43" width="4.7109375" customWidth="1"/>
    <col min="44" max="44" width="5.42578125" customWidth="1"/>
    <col min="45" max="45" width="0.85546875" customWidth="1"/>
    <col min="46" max="46" width="5.28515625" customWidth="1"/>
    <col min="47" max="47" width="5" customWidth="1"/>
    <col min="48" max="48" width="5.7109375" customWidth="1"/>
    <col min="49" max="49" width="1.42578125" customWidth="1"/>
    <col min="50" max="51" width="4.7109375" customWidth="1"/>
  </cols>
  <sheetData>
    <row r="1" spans="2:48" ht="11.25" customHeight="1"/>
    <row r="2" spans="2:48" ht="21">
      <c r="I2" s="208" t="s">
        <v>40</v>
      </c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</row>
    <row r="5" spans="2:48" ht="26.25" customHeight="1">
      <c r="B5" s="131" t="s">
        <v>109</v>
      </c>
      <c r="C5" s="131"/>
      <c r="D5" s="131"/>
      <c r="E5" s="132"/>
      <c r="F5" s="131"/>
      <c r="G5" s="132"/>
      <c r="H5" s="132"/>
      <c r="I5" s="131" t="s">
        <v>110</v>
      </c>
    </row>
    <row r="6" spans="2:48" ht="15.75" thickBot="1">
      <c r="AP6" s="40" t="s">
        <v>21</v>
      </c>
      <c r="AT6" s="209" t="s">
        <v>44</v>
      </c>
      <c r="AU6" s="210"/>
      <c r="AV6" s="211"/>
    </row>
    <row r="7" spans="2:48">
      <c r="B7" s="29" t="s">
        <v>32</v>
      </c>
      <c r="C7" s="30" t="s">
        <v>1</v>
      </c>
      <c r="D7" s="31" t="s">
        <v>1</v>
      </c>
      <c r="E7" s="54"/>
      <c r="F7" s="212" t="s">
        <v>12</v>
      </c>
      <c r="G7" s="213"/>
      <c r="H7" s="213"/>
      <c r="I7" s="213"/>
      <c r="J7" s="213"/>
      <c r="K7" s="214"/>
      <c r="L7" s="15"/>
      <c r="M7" s="215" t="s">
        <v>33</v>
      </c>
      <c r="N7" s="216"/>
      <c r="O7" s="15"/>
      <c r="P7" s="50" t="s">
        <v>10</v>
      </c>
      <c r="Q7" s="54"/>
      <c r="R7" s="50" t="s">
        <v>41</v>
      </c>
      <c r="S7" s="104"/>
      <c r="T7" s="50" t="s">
        <v>29</v>
      </c>
      <c r="U7" s="55" t="s">
        <v>14</v>
      </c>
      <c r="V7" s="54" t="s">
        <v>9</v>
      </c>
      <c r="W7" s="98" t="s">
        <v>62</v>
      </c>
      <c r="X7" s="96" t="s">
        <v>14</v>
      </c>
      <c r="Y7" s="56"/>
      <c r="Z7" s="102" t="s">
        <v>59</v>
      </c>
      <c r="AA7" s="99" t="s">
        <v>43</v>
      </c>
      <c r="AB7" s="54"/>
      <c r="AC7" s="57" t="s">
        <v>38</v>
      </c>
      <c r="AD7" s="58"/>
      <c r="AE7" s="59"/>
      <c r="AF7" s="60"/>
      <c r="AG7" s="50" t="s">
        <v>11</v>
      </c>
      <c r="AH7" s="54"/>
      <c r="AI7" s="217" t="s">
        <v>47</v>
      </c>
      <c r="AJ7" s="218"/>
      <c r="AK7" s="219"/>
      <c r="AL7" s="217" t="s">
        <v>39</v>
      </c>
      <c r="AM7" s="218"/>
      <c r="AN7" s="219"/>
      <c r="AO7" s="54"/>
      <c r="AP7" s="55" t="s">
        <v>22</v>
      </c>
      <c r="AQ7" s="50" t="s">
        <v>20</v>
      </c>
      <c r="AR7" s="50" t="s">
        <v>20</v>
      </c>
      <c r="AS7" s="54"/>
      <c r="AT7" s="15" t="s">
        <v>22</v>
      </c>
      <c r="AU7" s="15" t="s">
        <v>9</v>
      </c>
      <c r="AV7" s="61" t="s">
        <v>9</v>
      </c>
    </row>
    <row r="8" spans="2:48" ht="15.75" thickBot="1">
      <c r="B8" s="32" t="s">
        <v>9</v>
      </c>
      <c r="C8" s="25" t="s">
        <v>9</v>
      </c>
      <c r="D8" s="33" t="s">
        <v>10</v>
      </c>
      <c r="E8" s="3"/>
      <c r="F8" s="37" t="s">
        <v>3</v>
      </c>
      <c r="G8" s="37" t="s">
        <v>4</v>
      </c>
      <c r="H8" s="37" t="s">
        <v>5</v>
      </c>
      <c r="I8" s="37" t="s">
        <v>6</v>
      </c>
      <c r="J8" s="37" t="s">
        <v>8</v>
      </c>
      <c r="K8" s="37" t="s">
        <v>11</v>
      </c>
      <c r="L8" s="2"/>
      <c r="M8" s="38" t="s">
        <v>10</v>
      </c>
      <c r="N8" s="39" t="s">
        <v>61</v>
      </c>
      <c r="O8" s="1"/>
      <c r="P8" s="25" t="s">
        <v>2</v>
      </c>
      <c r="Q8" s="3"/>
      <c r="R8" s="25"/>
      <c r="S8" s="105" t="s">
        <v>34</v>
      </c>
      <c r="T8" s="25" t="s">
        <v>46</v>
      </c>
      <c r="U8" s="41" t="s">
        <v>16</v>
      </c>
      <c r="V8" s="3" t="s">
        <v>9</v>
      </c>
      <c r="W8" s="101" t="s">
        <v>58</v>
      </c>
      <c r="X8" s="97" t="s">
        <v>11</v>
      </c>
      <c r="Y8" s="6"/>
      <c r="Z8" s="103" t="s">
        <v>42</v>
      </c>
      <c r="AA8" s="100"/>
      <c r="AB8" s="3"/>
      <c r="AC8" s="24" t="s">
        <v>23</v>
      </c>
      <c r="AD8" s="46" t="s">
        <v>18</v>
      </c>
      <c r="AE8" s="24" t="s">
        <v>25</v>
      </c>
      <c r="AF8" s="24" t="s">
        <v>26</v>
      </c>
      <c r="AG8" s="25" t="s">
        <v>30</v>
      </c>
      <c r="AH8" s="16"/>
      <c r="AI8" s="26"/>
      <c r="AJ8" s="27"/>
      <c r="AK8" s="28"/>
      <c r="AL8" s="26" t="s">
        <v>60</v>
      </c>
      <c r="AM8" s="27"/>
      <c r="AN8" s="110" t="s">
        <v>108</v>
      </c>
      <c r="AO8" s="3"/>
      <c r="AP8" s="41" t="s">
        <v>14</v>
      </c>
      <c r="AQ8" s="25" t="s">
        <v>27</v>
      </c>
      <c r="AR8" s="25" t="s">
        <v>28</v>
      </c>
      <c r="AS8" s="3"/>
      <c r="AT8" s="2" t="s">
        <v>14</v>
      </c>
      <c r="AU8" s="2" t="s">
        <v>27</v>
      </c>
      <c r="AV8" s="62" t="s">
        <v>28</v>
      </c>
    </row>
    <row r="9" spans="2:48" ht="15.75" thickBot="1">
      <c r="B9" s="34"/>
      <c r="C9" s="35"/>
      <c r="D9" s="36" t="s">
        <v>9</v>
      </c>
      <c r="E9" s="52"/>
      <c r="F9" s="63"/>
      <c r="G9" s="63"/>
      <c r="H9" s="63"/>
      <c r="I9" s="63" t="s">
        <v>7</v>
      </c>
      <c r="J9" s="63"/>
      <c r="K9" s="63"/>
      <c r="L9" s="12"/>
      <c r="M9" s="51" t="s">
        <v>15</v>
      </c>
      <c r="N9" s="63"/>
      <c r="O9" s="12"/>
      <c r="P9" s="35" t="s">
        <v>9</v>
      </c>
      <c r="Q9" s="52"/>
      <c r="R9" s="35"/>
      <c r="S9" s="67"/>
      <c r="T9" s="35" t="s">
        <v>13</v>
      </c>
      <c r="U9" s="64" t="s">
        <v>17</v>
      </c>
      <c r="V9" s="52"/>
      <c r="W9" s="42" t="s">
        <v>19</v>
      </c>
      <c r="X9" s="65"/>
      <c r="Y9" s="52"/>
      <c r="Z9" s="43" t="s">
        <v>19</v>
      </c>
      <c r="AA9" s="44" t="s">
        <v>19</v>
      </c>
      <c r="AB9" s="66"/>
      <c r="AC9" s="35" t="s">
        <v>24</v>
      </c>
      <c r="AD9" s="67" t="s">
        <v>24</v>
      </c>
      <c r="AE9" s="35" t="s">
        <v>24</v>
      </c>
      <c r="AF9" s="35" t="s">
        <v>24</v>
      </c>
      <c r="AG9" s="35" t="s">
        <v>24</v>
      </c>
      <c r="AH9" s="52"/>
      <c r="AI9" s="68" t="s">
        <v>49</v>
      </c>
      <c r="AJ9" s="69" t="s">
        <v>48</v>
      </c>
      <c r="AK9" s="70" t="s">
        <v>50</v>
      </c>
      <c r="AL9" s="71" t="s">
        <v>36</v>
      </c>
      <c r="AM9" s="69" t="s">
        <v>35</v>
      </c>
      <c r="AN9" s="70" t="s">
        <v>37</v>
      </c>
      <c r="AO9" s="52"/>
      <c r="AP9" s="64" t="s">
        <v>20</v>
      </c>
      <c r="AQ9" s="35"/>
      <c r="AR9" s="35"/>
      <c r="AS9" s="52"/>
      <c r="AT9" s="72">
        <v>1</v>
      </c>
      <c r="AU9" s="73">
        <v>0</v>
      </c>
      <c r="AV9" s="53" t="s">
        <v>31</v>
      </c>
    </row>
    <row r="10" spans="2:48" ht="15.75">
      <c r="B10" s="13">
        <v>41204</v>
      </c>
      <c r="C10" s="11" t="s">
        <v>114</v>
      </c>
      <c r="D10" s="15">
        <v>7.5</v>
      </c>
      <c r="E10" s="2"/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f>SUM(F10:J10)</f>
        <v>0</v>
      </c>
      <c r="L10" s="2"/>
      <c r="M10" s="7">
        <v>2.5</v>
      </c>
      <c r="N10" s="7">
        <v>0</v>
      </c>
      <c r="O10" s="2"/>
      <c r="P10" s="17">
        <f>D10-(M10+N10)</f>
        <v>5</v>
      </c>
      <c r="Q10" s="2"/>
      <c r="R10" s="7" t="s">
        <v>118</v>
      </c>
      <c r="S10" s="106">
        <v>0.56000000000000005</v>
      </c>
      <c r="T10" s="7">
        <v>18</v>
      </c>
      <c r="U10" s="18">
        <f>P10*T10</f>
        <v>90</v>
      </c>
      <c r="V10" s="2"/>
      <c r="W10" s="19">
        <v>118</v>
      </c>
      <c r="X10" s="74">
        <v>118</v>
      </c>
      <c r="Y10" s="22"/>
      <c r="Z10" s="19">
        <v>0</v>
      </c>
      <c r="AA10" s="19">
        <v>0</v>
      </c>
      <c r="AB10" s="5"/>
      <c r="AC10" s="18">
        <f>X10*S10</f>
        <v>66.080000000000013</v>
      </c>
      <c r="AD10" s="47">
        <v>0</v>
      </c>
      <c r="AE10" s="7">
        <v>0</v>
      </c>
      <c r="AF10" s="7">
        <v>0</v>
      </c>
      <c r="AG10" s="18">
        <f>AD10+AF10</f>
        <v>0</v>
      </c>
      <c r="AH10" s="4"/>
      <c r="AI10" s="7">
        <v>0</v>
      </c>
      <c r="AJ10" s="7">
        <v>0</v>
      </c>
      <c r="AK10" s="7">
        <f>100- ((AI10+AJ10)/(X10*2))*100</f>
        <v>100</v>
      </c>
      <c r="AL10" s="49">
        <v>840</v>
      </c>
      <c r="AM10" s="49">
        <f>AC10+AD10+AE10+AF10</f>
        <v>66.080000000000013</v>
      </c>
      <c r="AN10" s="49">
        <f>AL10-AM10</f>
        <v>773.92</v>
      </c>
      <c r="AO10" s="5"/>
      <c r="AP10" s="7">
        <f>(X10/U10)*100</f>
        <v>131.11111111111111</v>
      </c>
      <c r="AQ10" s="18">
        <f>(AD10/(AC10+AD10))*100</f>
        <v>0</v>
      </c>
      <c r="AR10" s="7">
        <f>(AG10/AC10)*100</f>
        <v>0</v>
      </c>
      <c r="AS10" s="2"/>
      <c r="AT10" s="7" t="s">
        <v>132</v>
      </c>
      <c r="AU10" s="7" t="s">
        <v>45</v>
      </c>
      <c r="AV10" s="7" t="s">
        <v>57</v>
      </c>
    </row>
    <row r="11" spans="2:48" ht="16.5" thickBot="1">
      <c r="B11" s="14" t="s">
        <v>117</v>
      </c>
      <c r="C11" s="12"/>
      <c r="D11" s="12"/>
      <c r="E11" s="2"/>
      <c r="F11" s="8"/>
      <c r="G11" s="8"/>
      <c r="H11" s="8"/>
      <c r="I11" s="8"/>
      <c r="J11" s="8"/>
      <c r="K11" s="8"/>
      <c r="L11" s="2"/>
      <c r="M11" s="8"/>
      <c r="N11" s="8"/>
      <c r="O11" s="2"/>
      <c r="P11" s="9"/>
      <c r="Q11" s="2"/>
      <c r="R11" s="8"/>
      <c r="S11" s="48"/>
      <c r="T11" s="8"/>
      <c r="U11" s="8"/>
      <c r="V11" s="2"/>
      <c r="W11" s="20"/>
      <c r="X11" s="75"/>
      <c r="Y11" s="21"/>
      <c r="Z11" s="20"/>
      <c r="AA11" s="23"/>
      <c r="AB11" s="5"/>
      <c r="AC11" s="8"/>
      <c r="AD11" s="48"/>
      <c r="AE11" s="8"/>
      <c r="AF11" s="8"/>
      <c r="AG11" s="8"/>
      <c r="AH11" s="4"/>
      <c r="AI11" s="8"/>
      <c r="AJ11" s="8"/>
      <c r="AK11" s="8"/>
      <c r="AL11" s="8"/>
      <c r="AM11" s="8"/>
      <c r="AN11" s="8"/>
      <c r="AO11" s="5"/>
      <c r="AP11" s="8" t="s">
        <v>9</v>
      </c>
      <c r="AQ11" s="8"/>
      <c r="AR11" s="8"/>
      <c r="AS11" s="2"/>
      <c r="AT11" s="8"/>
      <c r="AU11" s="8"/>
      <c r="AV11" s="10"/>
    </row>
    <row r="12" spans="2:48" ht="15.75" thickBot="1"/>
    <row r="13" spans="2:48" ht="15.75">
      <c r="B13" s="13">
        <v>41204</v>
      </c>
      <c r="C13" s="11" t="s">
        <v>120</v>
      </c>
      <c r="D13" s="15">
        <v>8.5</v>
      </c>
      <c r="E13" s="2"/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f>SUM(F13:J13)</f>
        <v>0</v>
      </c>
      <c r="L13" s="2"/>
      <c r="M13" s="7">
        <v>0</v>
      </c>
      <c r="N13" s="7">
        <v>0.5</v>
      </c>
      <c r="O13" s="2"/>
      <c r="P13" s="17">
        <f>D13-(M13+N13)</f>
        <v>8</v>
      </c>
      <c r="Q13" s="2"/>
      <c r="R13" s="7" t="s">
        <v>118</v>
      </c>
      <c r="S13" s="106">
        <v>0.56000000000000005</v>
      </c>
      <c r="T13" s="7">
        <v>18</v>
      </c>
      <c r="U13" s="18">
        <f>P13*T13</f>
        <v>144</v>
      </c>
      <c r="V13" s="2"/>
      <c r="W13" s="19">
        <v>165</v>
      </c>
      <c r="X13" s="74">
        <v>165</v>
      </c>
      <c r="Y13" s="22"/>
      <c r="Z13" s="19">
        <v>6</v>
      </c>
      <c r="AA13" s="19">
        <v>6</v>
      </c>
      <c r="AB13" s="5"/>
      <c r="AC13" s="18">
        <f>X13*S13</f>
        <v>92.4</v>
      </c>
      <c r="AD13" s="47">
        <v>3.3</v>
      </c>
      <c r="AE13" s="7">
        <v>0</v>
      </c>
      <c r="AF13" s="7">
        <v>0</v>
      </c>
      <c r="AG13" s="18">
        <f>AD13+AF13</f>
        <v>3.3</v>
      </c>
      <c r="AH13" s="4"/>
      <c r="AI13" s="7">
        <v>0</v>
      </c>
      <c r="AJ13" s="7">
        <v>0</v>
      </c>
      <c r="AK13" s="7">
        <f>100- ((AI13+AJ13)/(X13*2))*100</f>
        <v>100</v>
      </c>
      <c r="AL13" s="49">
        <f>AN10</f>
        <v>773.92</v>
      </c>
      <c r="AM13" s="49">
        <f>AC13+AD13+AE13+AF13</f>
        <v>95.7</v>
      </c>
      <c r="AN13" s="49">
        <f>AL13-AM13</f>
        <v>678.21999999999991</v>
      </c>
      <c r="AO13" s="5"/>
      <c r="AP13" s="7">
        <f>(X13/U13)*100</f>
        <v>114.58333333333333</v>
      </c>
      <c r="AQ13" s="18">
        <f>(AD13/(AC13+AD13))*100</f>
        <v>3.4482758620689653</v>
      </c>
      <c r="AR13" s="7">
        <f>(AG13/AC13)*100</f>
        <v>3.5714285714285712</v>
      </c>
      <c r="AS13" s="2"/>
      <c r="AT13" s="7" t="s">
        <v>132</v>
      </c>
      <c r="AU13" s="7" t="s">
        <v>45</v>
      </c>
      <c r="AV13" s="7" t="s">
        <v>57</v>
      </c>
    </row>
    <row r="14" spans="2:48" ht="16.5" thickBot="1">
      <c r="B14" s="14" t="s">
        <v>119</v>
      </c>
      <c r="C14" s="12"/>
      <c r="D14" s="12"/>
      <c r="E14" s="2"/>
      <c r="F14" s="8"/>
      <c r="G14" s="8"/>
      <c r="H14" s="8"/>
      <c r="I14" s="8"/>
      <c r="J14" s="8"/>
      <c r="K14" s="8"/>
      <c r="L14" s="2"/>
      <c r="M14" s="8"/>
      <c r="N14" s="8"/>
      <c r="O14" s="2"/>
      <c r="P14" s="9"/>
      <c r="Q14" s="2"/>
      <c r="R14" s="8"/>
      <c r="S14" s="48"/>
      <c r="T14" s="8"/>
      <c r="U14" s="8"/>
      <c r="V14" s="2"/>
      <c r="W14" s="20"/>
      <c r="X14" s="75"/>
      <c r="Y14" s="21"/>
      <c r="Z14" s="20"/>
      <c r="AA14" s="23"/>
      <c r="AB14" s="5"/>
      <c r="AC14" s="8"/>
      <c r="AD14" s="48"/>
      <c r="AE14" s="8"/>
      <c r="AF14" s="8"/>
      <c r="AG14" s="8"/>
      <c r="AH14" s="4"/>
      <c r="AI14" s="8"/>
      <c r="AJ14" s="8"/>
      <c r="AK14" s="8"/>
      <c r="AL14" s="8"/>
      <c r="AM14" s="8"/>
      <c r="AN14" s="8"/>
      <c r="AO14" s="5"/>
      <c r="AP14" s="8" t="s">
        <v>9</v>
      </c>
      <c r="AQ14" s="8"/>
      <c r="AR14" s="8"/>
      <c r="AS14" s="2"/>
      <c r="AT14" s="8"/>
      <c r="AU14" s="8"/>
      <c r="AV14" s="10"/>
    </row>
    <row r="15" spans="2:48" ht="15.75" thickBot="1">
      <c r="X15">
        <f>SUM(X10:X12)</f>
        <v>118</v>
      </c>
    </row>
    <row r="16" spans="2:48" ht="15.75">
      <c r="B16" s="13">
        <v>41205</v>
      </c>
      <c r="C16" s="11" t="s">
        <v>114</v>
      </c>
      <c r="D16" s="15">
        <v>7.5</v>
      </c>
      <c r="E16" s="2"/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f>SUM(F16:J16)</f>
        <v>0</v>
      </c>
      <c r="L16" s="2"/>
      <c r="M16" s="7">
        <v>2.5</v>
      </c>
      <c r="N16" s="7">
        <v>0</v>
      </c>
      <c r="O16" s="2"/>
      <c r="P16" s="17">
        <f>D16-(M16+N16)</f>
        <v>5</v>
      </c>
      <c r="Q16" s="2"/>
      <c r="R16" s="7" t="s">
        <v>118</v>
      </c>
      <c r="S16" s="106">
        <v>0.56000000000000005</v>
      </c>
      <c r="T16" s="7">
        <v>18</v>
      </c>
      <c r="U16" s="18">
        <f>P16*T16</f>
        <v>90</v>
      </c>
      <c r="V16" s="2"/>
      <c r="W16" s="19">
        <v>13</v>
      </c>
      <c r="X16" s="74">
        <v>13</v>
      </c>
      <c r="Y16" s="22"/>
      <c r="Z16" s="19">
        <v>0</v>
      </c>
      <c r="AA16" s="19">
        <v>0</v>
      </c>
      <c r="AB16" s="5"/>
      <c r="AC16" s="18">
        <f>X16*S16</f>
        <v>7.2800000000000011</v>
      </c>
      <c r="AD16" s="47">
        <v>0</v>
      </c>
      <c r="AE16" s="7">
        <v>0</v>
      </c>
      <c r="AF16" s="7">
        <v>0</v>
      </c>
      <c r="AG16" s="18">
        <f>AD16+AF16</f>
        <v>0</v>
      </c>
      <c r="AH16" s="4"/>
      <c r="AI16" s="7">
        <v>0</v>
      </c>
      <c r="AJ16" s="7">
        <v>0</v>
      </c>
      <c r="AK16" s="7">
        <f>100- ((AI16+AJ16)/(X16*2))*100</f>
        <v>100</v>
      </c>
      <c r="AL16" s="49">
        <f>AN13</f>
        <v>678.21999999999991</v>
      </c>
      <c r="AM16" s="49">
        <f>AC16+AD16+AE16+AF16</f>
        <v>7.2800000000000011</v>
      </c>
      <c r="AN16" s="49">
        <f>AL16-AM16</f>
        <v>670.93999999999994</v>
      </c>
      <c r="AO16" s="5"/>
      <c r="AP16" s="7">
        <f>(X16/U16)*100</f>
        <v>14.444444444444443</v>
      </c>
      <c r="AQ16" s="18">
        <f>(AD16/(AC16+AD16))*100</f>
        <v>0</v>
      </c>
      <c r="AR16" s="7">
        <f>(AG16/AC16)*100</f>
        <v>0</v>
      </c>
      <c r="AS16" s="2"/>
      <c r="AT16" s="7" t="s">
        <v>52</v>
      </c>
      <c r="AU16" s="7" t="s">
        <v>45</v>
      </c>
      <c r="AV16" s="7" t="s">
        <v>57</v>
      </c>
    </row>
    <row r="17" spans="2:48" ht="16.5" thickBot="1">
      <c r="B17" s="14" t="s">
        <v>121</v>
      </c>
      <c r="C17" s="12"/>
      <c r="D17" s="12"/>
      <c r="E17" s="2"/>
      <c r="F17" s="8"/>
      <c r="G17" s="8"/>
      <c r="H17" s="8"/>
      <c r="I17" s="8"/>
      <c r="J17" s="8"/>
      <c r="K17" s="8"/>
      <c r="L17" s="2"/>
      <c r="M17" s="8"/>
      <c r="N17" s="8"/>
      <c r="O17" s="2"/>
      <c r="P17" s="9"/>
      <c r="Q17" s="2"/>
      <c r="R17" s="8"/>
      <c r="S17" s="48"/>
      <c r="T17" s="8"/>
      <c r="U17" s="8"/>
      <c r="V17" s="2"/>
      <c r="W17" s="20"/>
      <c r="X17" s="75"/>
      <c r="Y17" s="21"/>
      <c r="Z17" s="20"/>
      <c r="AA17" s="23"/>
      <c r="AB17" s="5"/>
      <c r="AC17" s="8"/>
      <c r="AD17" s="48"/>
      <c r="AE17" s="8"/>
      <c r="AF17" s="8"/>
      <c r="AG17" s="8"/>
      <c r="AH17" s="4"/>
      <c r="AI17" s="8"/>
      <c r="AJ17" s="8"/>
      <c r="AK17" s="8"/>
      <c r="AL17" s="8"/>
      <c r="AM17" s="8"/>
      <c r="AN17" s="8"/>
      <c r="AO17" s="5"/>
      <c r="AP17" s="8" t="s">
        <v>9</v>
      </c>
      <c r="AQ17" s="8"/>
      <c r="AR17" s="8"/>
      <c r="AS17" s="2"/>
      <c r="AT17" s="8"/>
      <c r="AU17" s="8"/>
      <c r="AV17" s="10"/>
    </row>
    <row r="18" spans="2:48" ht="15.75" thickBot="1"/>
    <row r="19" spans="2:48" ht="15.75">
      <c r="B19" s="13">
        <v>41205</v>
      </c>
      <c r="C19" s="11" t="s">
        <v>0</v>
      </c>
      <c r="D19" s="15">
        <v>8</v>
      </c>
      <c r="E19" s="2"/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f>SUM(F19:J19)</f>
        <v>0</v>
      </c>
      <c r="L19" s="2"/>
      <c r="M19" s="7">
        <v>0</v>
      </c>
      <c r="N19" s="7">
        <v>0</v>
      </c>
      <c r="O19" s="2"/>
      <c r="P19" s="17">
        <f>D19-(M19+N19)</f>
        <v>8</v>
      </c>
      <c r="Q19" s="2"/>
      <c r="R19" s="7" t="s">
        <v>118</v>
      </c>
      <c r="S19" s="106">
        <v>0.56000000000000005</v>
      </c>
      <c r="T19" s="7">
        <v>18</v>
      </c>
      <c r="U19" s="18">
        <f>P19*T19</f>
        <v>144</v>
      </c>
      <c r="V19" s="2"/>
      <c r="W19" s="19">
        <v>180</v>
      </c>
      <c r="X19" s="74">
        <v>180</v>
      </c>
      <c r="Y19" s="22"/>
      <c r="Z19" s="19">
        <v>0</v>
      </c>
      <c r="AA19" s="19">
        <v>0</v>
      </c>
      <c r="AB19" s="5"/>
      <c r="AC19" s="18">
        <f>X19*S19</f>
        <v>100.80000000000001</v>
      </c>
      <c r="AD19" s="47">
        <v>0</v>
      </c>
      <c r="AE19" s="7">
        <v>0</v>
      </c>
      <c r="AF19" s="7">
        <v>0</v>
      </c>
      <c r="AG19" s="18">
        <f>AD19+AF19</f>
        <v>0</v>
      </c>
      <c r="AH19" s="4"/>
      <c r="AI19" s="7">
        <v>0</v>
      </c>
      <c r="AJ19" s="7">
        <v>0</v>
      </c>
      <c r="AK19" s="7">
        <f>100- ((AI19+AJ19)/(X19*2))*100</f>
        <v>100</v>
      </c>
      <c r="AL19" s="49">
        <f>AN16</f>
        <v>670.93999999999994</v>
      </c>
      <c r="AM19" s="49">
        <f>AC19+AD19+AE19+AF19</f>
        <v>100.80000000000001</v>
      </c>
      <c r="AN19" s="49">
        <f>AL19-AM19</f>
        <v>570.13999999999987</v>
      </c>
      <c r="AO19" s="5"/>
      <c r="AP19" s="7">
        <f>(X19/U19)*100</f>
        <v>125</v>
      </c>
      <c r="AQ19" s="18">
        <f>(AD19/(AC19+AD19))*100</f>
        <v>0</v>
      </c>
      <c r="AR19" s="7">
        <f>(AG19/AC19)*100</f>
        <v>0</v>
      </c>
      <c r="AS19" s="2"/>
      <c r="AT19" s="7" t="s">
        <v>132</v>
      </c>
      <c r="AU19" s="7" t="s">
        <v>45</v>
      </c>
      <c r="AV19" s="7" t="s">
        <v>57</v>
      </c>
    </row>
    <row r="20" spans="2:48" ht="16.5" thickBot="1">
      <c r="B20" s="14" t="s">
        <v>122</v>
      </c>
      <c r="C20" s="12"/>
      <c r="D20" s="12"/>
      <c r="E20" s="2"/>
      <c r="F20" s="8"/>
      <c r="G20" s="8"/>
      <c r="H20" s="8"/>
      <c r="I20" s="8"/>
      <c r="J20" s="8"/>
      <c r="K20" s="8"/>
      <c r="L20" s="2"/>
      <c r="M20" s="8"/>
      <c r="N20" s="8"/>
      <c r="O20" s="2"/>
      <c r="P20" s="9"/>
      <c r="Q20" s="2"/>
      <c r="R20" s="8"/>
      <c r="S20" s="48"/>
      <c r="T20" s="8"/>
      <c r="U20" s="8"/>
      <c r="V20" s="2"/>
      <c r="W20" s="20"/>
      <c r="X20" s="75"/>
      <c r="Y20" s="21"/>
      <c r="Z20" s="20"/>
      <c r="AA20" s="23"/>
      <c r="AB20" s="5"/>
      <c r="AC20" s="8"/>
      <c r="AD20" s="48"/>
      <c r="AE20" s="8"/>
      <c r="AF20" s="8"/>
      <c r="AG20" s="8"/>
      <c r="AH20" s="4"/>
      <c r="AI20" s="8"/>
      <c r="AJ20" s="8"/>
      <c r="AK20" s="8"/>
      <c r="AL20" s="8"/>
      <c r="AM20" s="8"/>
      <c r="AN20" s="8"/>
      <c r="AO20" s="5"/>
      <c r="AP20" s="8" t="s">
        <v>9</v>
      </c>
      <c r="AQ20" s="8"/>
      <c r="AR20" s="8"/>
      <c r="AS20" s="2"/>
      <c r="AT20" s="8"/>
      <c r="AU20" s="8"/>
      <c r="AV20" s="10"/>
    </row>
    <row r="21" spans="2:48" ht="15.75" thickBot="1"/>
    <row r="22" spans="2:48" ht="15.75">
      <c r="B22" s="13">
        <v>41205</v>
      </c>
      <c r="C22" s="11" t="s">
        <v>114</v>
      </c>
      <c r="D22" s="15">
        <v>7.5</v>
      </c>
      <c r="E22" s="2"/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f>SUM(F22:J22)</f>
        <v>0</v>
      </c>
      <c r="L22" s="2"/>
      <c r="M22" s="7">
        <v>2.5</v>
      </c>
      <c r="N22" s="7">
        <v>0</v>
      </c>
      <c r="O22" s="2"/>
      <c r="P22" s="17">
        <f>D22-(M22+N22)</f>
        <v>5</v>
      </c>
      <c r="Q22" s="2"/>
      <c r="R22" s="7" t="s">
        <v>118</v>
      </c>
      <c r="S22" s="106">
        <v>0.56000000000000005</v>
      </c>
      <c r="T22" s="7">
        <v>18</v>
      </c>
      <c r="U22" s="18">
        <f>P22*T22</f>
        <v>90</v>
      </c>
      <c r="V22" s="2"/>
      <c r="W22" s="19">
        <v>13</v>
      </c>
      <c r="X22" s="74">
        <v>13</v>
      </c>
      <c r="Y22" s="22"/>
      <c r="Z22" s="19">
        <v>0</v>
      </c>
      <c r="AA22" s="19">
        <v>0</v>
      </c>
      <c r="AB22" s="5"/>
      <c r="AC22" s="18">
        <f>X22*S22</f>
        <v>7.2800000000000011</v>
      </c>
      <c r="AD22" s="47">
        <v>0</v>
      </c>
      <c r="AE22" s="7">
        <v>0</v>
      </c>
      <c r="AF22" s="7">
        <v>0</v>
      </c>
      <c r="AG22" s="18">
        <f>AD22+AF22</f>
        <v>0</v>
      </c>
      <c r="AH22" s="4"/>
      <c r="AI22" s="7">
        <v>0</v>
      </c>
      <c r="AJ22" s="7">
        <v>0</v>
      </c>
      <c r="AK22" s="7">
        <f>100- ((AI22+AJ22)/(X22*2))*100</f>
        <v>100</v>
      </c>
      <c r="AL22" s="49">
        <f>AN19</f>
        <v>570.13999999999987</v>
      </c>
      <c r="AM22" s="49">
        <f>AC22+AD22+AE22+AF22</f>
        <v>7.2800000000000011</v>
      </c>
      <c r="AN22" s="49">
        <f>AL22-AM22</f>
        <v>562.8599999999999</v>
      </c>
      <c r="AO22" s="5"/>
      <c r="AP22" s="7">
        <f>(X22/U22)*100</f>
        <v>14.444444444444443</v>
      </c>
      <c r="AQ22" s="18">
        <f>(AD22/(AC22+AD22))*100</f>
        <v>0</v>
      </c>
      <c r="AR22" s="7">
        <f>(AG22/AC22)*100</f>
        <v>0</v>
      </c>
      <c r="AS22" s="2"/>
      <c r="AT22" s="7" t="s">
        <v>52</v>
      </c>
      <c r="AU22" s="7" t="s">
        <v>45</v>
      </c>
      <c r="AV22" s="7" t="s">
        <v>57</v>
      </c>
    </row>
    <row r="23" spans="2:48" ht="16.5" thickBot="1">
      <c r="B23" s="14" t="s">
        <v>121</v>
      </c>
      <c r="C23" s="12"/>
      <c r="D23" s="12"/>
      <c r="E23" s="2"/>
      <c r="F23" s="8"/>
      <c r="G23" s="8"/>
      <c r="H23" s="8"/>
      <c r="I23" s="8"/>
      <c r="J23" s="8"/>
      <c r="K23" s="8"/>
      <c r="L23" s="2"/>
      <c r="M23" s="8"/>
      <c r="N23" s="8"/>
      <c r="O23" s="2"/>
      <c r="P23" s="9"/>
      <c r="Q23" s="2"/>
      <c r="R23" s="8"/>
      <c r="S23" s="48"/>
      <c r="T23" s="8"/>
      <c r="U23" s="8"/>
      <c r="V23" s="2"/>
      <c r="W23" s="20"/>
      <c r="X23" s="75"/>
      <c r="Y23" s="21"/>
      <c r="Z23" s="20"/>
      <c r="AA23" s="23"/>
      <c r="AB23" s="5"/>
      <c r="AC23" s="8"/>
      <c r="AD23" s="48"/>
      <c r="AE23" s="8"/>
      <c r="AF23" s="8"/>
      <c r="AG23" s="8"/>
      <c r="AH23" s="4"/>
      <c r="AI23" s="8"/>
      <c r="AJ23" s="8"/>
      <c r="AK23" s="8"/>
      <c r="AL23" s="8"/>
      <c r="AM23" s="8"/>
      <c r="AN23" s="8"/>
      <c r="AO23" s="5"/>
      <c r="AP23" s="8" t="s">
        <v>9</v>
      </c>
      <c r="AQ23" s="8"/>
      <c r="AR23" s="8"/>
      <c r="AS23" s="2"/>
      <c r="AT23" s="8"/>
      <c r="AU23" s="8"/>
      <c r="AV23" s="10"/>
    </row>
    <row r="24" spans="2:48" ht="15.75" thickBot="1"/>
    <row r="25" spans="2:48" ht="15.75">
      <c r="B25" s="13">
        <v>41205</v>
      </c>
      <c r="C25" s="11" t="s">
        <v>0</v>
      </c>
      <c r="D25" s="15">
        <v>8</v>
      </c>
      <c r="E25" s="2"/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f>SUM(F25:J25)</f>
        <v>0</v>
      </c>
      <c r="L25" s="2"/>
      <c r="M25" s="7">
        <v>0</v>
      </c>
      <c r="N25" s="7">
        <v>0</v>
      </c>
      <c r="O25" s="2"/>
      <c r="P25" s="17">
        <f>D25-(M25+N25)</f>
        <v>8</v>
      </c>
      <c r="Q25" s="2"/>
      <c r="R25" s="7" t="s">
        <v>123</v>
      </c>
      <c r="S25" s="106">
        <v>1.8</v>
      </c>
      <c r="T25" s="7">
        <v>18</v>
      </c>
      <c r="U25" s="18">
        <f>P25*T25</f>
        <v>144</v>
      </c>
      <c r="V25" s="2"/>
      <c r="W25" s="19">
        <v>48</v>
      </c>
      <c r="X25" s="74">
        <v>48</v>
      </c>
      <c r="Y25" s="22"/>
      <c r="Z25" s="19">
        <v>0</v>
      </c>
      <c r="AA25" s="19">
        <v>0</v>
      </c>
      <c r="AB25" s="5"/>
      <c r="AC25" s="18">
        <f>X25*S25</f>
        <v>86.4</v>
      </c>
      <c r="AD25" s="47">
        <v>0</v>
      </c>
      <c r="AE25" s="7">
        <v>0</v>
      </c>
      <c r="AF25" s="7">
        <v>0</v>
      </c>
      <c r="AG25" s="18">
        <f>AD25+AF25</f>
        <v>0</v>
      </c>
      <c r="AH25" s="4"/>
      <c r="AI25" s="7">
        <v>0</v>
      </c>
      <c r="AJ25" s="7">
        <v>0</v>
      </c>
      <c r="AK25" s="7">
        <f>100- ((AI25+AJ25)/(X25*2))*100</f>
        <v>100</v>
      </c>
      <c r="AL25" s="49">
        <f>AN22</f>
        <v>562.8599999999999</v>
      </c>
      <c r="AM25" s="49">
        <f>AC25+AD25+AE25+AF25</f>
        <v>86.4</v>
      </c>
      <c r="AN25" s="49">
        <f>AL25-AM25</f>
        <v>476.45999999999992</v>
      </c>
      <c r="AO25" s="5"/>
      <c r="AP25" s="7">
        <f>(X25/U25)*100</f>
        <v>33.333333333333329</v>
      </c>
      <c r="AQ25" s="18">
        <f>(AD25/(AC25+AD25))*100</f>
        <v>0</v>
      </c>
      <c r="AR25" s="7">
        <f>(AG25/AC25)*100</f>
        <v>0</v>
      </c>
      <c r="AS25" s="2"/>
      <c r="AT25" s="7" t="s">
        <v>52</v>
      </c>
      <c r="AU25" s="7" t="s">
        <v>45</v>
      </c>
      <c r="AV25" s="7" t="s">
        <v>57</v>
      </c>
    </row>
    <row r="26" spans="2:48" ht="16.5" thickBot="1">
      <c r="B26" s="14" t="s">
        <v>122</v>
      </c>
      <c r="C26" s="12"/>
      <c r="D26" s="12"/>
      <c r="E26" s="2"/>
      <c r="F26" s="8"/>
      <c r="G26" s="8"/>
      <c r="H26" s="8"/>
      <c r="I26" s="8"/>
      <c r="J26" s="8"/>
      <c r="K26" s="8"/>
      <c r="L26" s="2"/>
      <c r="M26" s="8"/>
      <c r="N26" s="8"/>
      <c r="O26" s="2"/>
      <c r="P26" s="9"/>
      <c r="Q26" s="2"/>
      <c r="R26" s="8"/>
      <c r="S26" s="48"/>
      <c r="T26" s="8"/>
      <c r="U26" s="8"/>
      <c r="V26" s="2"/>
      <c r="W26" s="20"/>
      <c r="X26" s="75"/>
      <c r="Y26" s="21"/>
      <c r="Z26" s="20"/>
      <c r="AA26" s="23"/>
      <c r="AB26" s="5"/>
      <c r="AC26" s="8"/>
      <c r="AD26" s="48"/>
      <c r="AE26" s="8"/>
      <c r="AF26" s="8"/>
      <c r="AG26" s="8"/>
      <c r="AH26" s="4"/>
      <c r="AI26" s="8"/>
      <c r="AJ26" s="8"/>
      <c r="AK26" s="8"/>
      <c r="AL26" s="8"/>
      <c r="AM26" s="8"/>
      <c r="AN26" s="8"/>
      <c r="AO26" s="5"/>
      <c r="AP26" s="8" t="s">
        <v>9</v>
      </c>
      <c r="AQ26" s="8"/>
      <c r="AR26" s="8"/>
      <c r="AS26" s="2"/>
      <c r="AT26" s="8"/>
      <c r="AU26" s="8"/>
      <c r="AV26" s="10"/>
    </row>
    <row r="27" spans="2:48" ht="15.75" thickBot="1"/>
    <row r="28" spans="2:48" ht="15.75">
      <c r="B28" s="13">
        <v>41206</v>
      </c>
      <c r="C28" s="11" t="s">
        <v>120</v>
      </c>
      <c r="D28" s="15">
        <v>8.5</v>
      </c>
      <c r="E28" s="2"/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f>SUM(F28:J28)</f>
        <v>0</v>
      </c>
      <c r="L28" s="2"/>
      <c r="M28" s="7">
        <v>0</v>
      </c>
      <c r="N28" s="7">
        <v>0.5</v>
      </c>
      <c r="O28" s="2"/>
      <c r="P28" s="17">
        <f>D28-(M28+N28)</f>
        <v>8</v>
      </c>
      <c r="Q28" s="2"/>
      <c r="R28" s="7" t="s">
        <v>123</v>
      </c>
      <c r="S28" s="106">
        <v>1.8</v>
      </c>
      <c r="T28" s="7">
        <v>18</v>
      </c>
      <c r="U28" s="18">
        <f>P28*T28</f>
        <v>144</v>
      </c>
      <c r="V28" s="2"/>
      <c r="W28" s="19">
        <v>64</v>
      </c>
      <c r="X28" s="74">
        <v>64</v>
      </c>
      <c r="Y28" s="22"/>
      <c r="Z28" s="19">
        <v>0</v>
      </c>
      <c r="AA28" s="19">
        <v>0</v>
      </c>
      <c r="AB28" s="5"/>
      <c r="AC28" s="18">
        <f>X28*S28</f>
        <v>115.2</v>
      </c>
      <c r="AD28" s="47">
        <v>3.5</v>
      </c>
      <c r="AE28" s="7">
        <v>0</v>
      </c>
      <c r="AF28" s="7">
        <v>0</v>
      </c>
      <c r="AG28" s="47">
        <f>AD28+AF28</f>
        <v>3.5</v>
      </c>
      <c r="AH28" s="4"/>
      <c r="AI28" s="7">
        <v>0</v>
      </c>
      <c r="AJ28" s="7">
        <v>0</v>
      </c>
      <c r="AK28" s="7">
        <f>100- ((AI28+AJ28)/(X28*2))*100</f>
        <v>100</v>
      </c>
      <c r="AL28" s="49">
        <f>AN25</f>
        <v>476.45999999999992</v>
      </c>
      <c r="AM28" s="49">
        <f>AC28+AD28+AE28+AF28</f>
        <v>118.7</v>
      </c>
      <c r="AN28" s="49">
        <f>AL28-AM28</f>
        <v>357.75999999999993</v>
      </c>
      <c r="AO28" s="5"/>
      <c r="AP28" s="7">
        <f>(X28/U28)*100</f>
        <v>44.444444444444443</v>
      </c>
      <c r="AQ28" s="18">
        <f>(AD28/(AC28+AD28))*100</f>
        <v>2.9486099410278013</v>
      </c>
      <c r="AR28" s="7">
        <f>(AG28/AC28)*100</f>
        <v>3.0381944444444442</v>
      </c>
      <c r="AS28" s="2"/>
      <c r="AT28" s="7" t="s">
        <v>52</v>
      </c>
      <c r="AU28" s="7" t="s">
        <v>45</v>
      </c>
      <c r="AV28" s="7" t="s">
        <v>57</v>
      </c>
    </row>
    <row r="29" spans="2:48" ht="16.5" thickBot="1">
      <c r="B29" s="14" t="s">
        <v>124</v>
      </c>
      <c r="C29" s="12"/>
      <c r="D29" s="12"/>
      <c r="E29" s="2"/>
      <c r="F29" s="8"/>
      <c r="G29" s="8"/>
      <c r="H29" s="8"/>
      <c r="I29" s="8"/>
      <c r="J29" s="8"/>
      <c r="K29" s="8"/>
      <c r="L29" s="2"/>
      <c r="M29" s="8"/>
      <c r="N29" s="8"/>
      <c r="O29" s="2"/>
      <c r="P29" s="9"/>
      <c r="Q29" s="2"/>
      <c r="R29" s="8"/>
      <c r="S29" s="48"/>
      <c r="T29" s="8"/>
      <c r="U29" s="8"/>
      <c r="V29" s="2"/>
      <c r="W29" s="20"/>
      <c r="X29" s="75"/>
      <c r="Y29" s="21"/>
      <c r="Z29" s="20"/>
      <c r="AA29" s="23"/>
      <c r="AB29" s="5"/>
      <c r="AC29" s="8"/>
      <c r="AD29" s="48"/>
      <c r="AE29" s="8"/>
      <c r="AF29" s="8"/>
      <c r="AG29" s="8"/>
      <c r="AH29" s="4"/>
      <c r="AI29" s="8"/>
      <c r="AJ29" s="8"/>
      <c r="AK29" s="8"/>
      <c r="AL29" s="8"/>
      <c r="AM29" s="8"/>
      <c r="AN29" s="8"/>
      <c r="AO29" s="5"/>
      <c r="AP29" s="8" t="s">
        <v>9</v>
      </c>
      <c r="AQ29" s="8"/>
      <c r="AR29" s="8"/>
      <c r="AS29" s="2"/>
      <c r="AT29" s="8"/>
      <c r="AU29" s="8"/>
      <c r="AV29" s="10"/>
    </row>
    <row r="30" spans="2:48" ht="15.75" thickBot="1"/>
    <row r="31" spans="2:48" ht="15.75">
      <c r="B31" s="13">
        <v>41206</v>
      </c>
      <c r="C31" s="11" t="s">
        <v>114</v>
      </c>
      <c r="D31" s="15">
        <v>7.5</v>
      </c>
      <c r="E31" s="2"/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f>SUM(F31:J31)</f>
        <v>0</v>
      </c>
      <c r="L31" s="2"/>
      <c r="M31" s="7">
        <v>2.5</v>
      </c>
      <c r="N31" s="7">
        <v>0</v>
      </c>
      <c r="O31" s="2"/>
      <c r="P31" s="17">
        <f>D31-(M31+N31)</f>
        <v>5</v>
      </c>
      <c r="Q31" s="2"/>
      <c r="R31" s="7" t="s">
        <v>123</v>
      </c>
      <c r="S31" s="106">
        <v>1.8</v>
      </c>
      <c r="T31" s="7">
        <v>18</v>
      </c>
      <c r="U31" s="18">
        <f>P31*T31</f>
        <v>90</v>
      </c>
      <c r="V31" s="2"/>
      <c r="W31" s="19">
        <v>53</v>
      </c>
      <c r="X31" s="74">
        <v>53</v>
      </c>
      <c r="Y31" s="22"/>
      <c r="Z31" s="19"/>
      <c r="AA31" s="19">
        <v>0</v>
      </c>
      <c r="AB31" s="5"/>
      <c r="AC31" s="18">
        <f>X31*S31</f>
        <v>95.4</v>
      </c>
      <c r="AD31" s="47">
        <v>0</v>
      </c>
      <c r="AE31" s="7">
        <v>0</v>
      </c>
      <c r="AF31" s="7">
        <v>0</v>
      </c>
      <c r="AG31" s="47">
        <v>0</v>
      </c>
      <c r="AH31" s="4"/>
      <c r="AI31" s="7">
        <v>0</v>
      </c>
      <c r="AJ31" s="7">
        <v>0</v>
      </c>
      <c r="AK31" s="7">
        <f>100- ((AI31+AJ31)/(X31*2))*100</f>
        <v>100</v>
      </c>
      <c r="AL31" s="49">
        <f>AN28</f>
        <v>357.75999999999993</v>
      </c>
      <c r="AM31" s="49">
        <f>AC31+AD31+AE31+AF31</f>
        <v>95.4</v>
      </c>
      <c r="AN31" s="49">
        <f>AL31-AM31</f>
        <v>262.3599999999999</v>
      </c>
      <c r="AO31" s="5"/>
      <c r="AP31" s="7">
        <f>(X31/U31)*100</f>
        <v>58.888888888888893</v>
      </c>
      <c r="AQ31" s="18">
        <f>(AD31/(AC31+AD31))*100</f>
        <v>0</v>
      </c>
      <c r="AR31" s="7">
        <f>(AG31/AC31)*100</f>
        <v>0</v>
      </c>
      <c r="AS31" s="2"/>
      <c r="AT31" s="7" t="s">
        <v>52</v>
      </c>
      <c r="AU31" s="7" t="s">
        <v>45</v>
      </c>
      <c r="AV31" s="7" t="s">
        <v>57</v>
      </c>
    </row>
    <row r="32" spans="2:48" ht="16.5" thickBot="1">
      <c r="B32" s="14" t="s">
        <v>121</v>
      </c>
      <c r="C32" s="12"/>
      <c r="D32" s="12"/>
      <c r="E32" s="2"/>
      <c r="F32" s="8"/>
      <c r="G32" s="8"/>
      <c r="H32" s="8"/>
      <c r="I32" s="8"/>
      <c r="J32" s="8"/>
      <c r="K32" s="8"/>
      <c r="L32" s="2"/>
      <c r="M32" s="8"/>
      <c r="N32" s="8"/>
      <c r="O32" s="2"/>
      <c r="P32" s="9"/>
      <c r="Q32" s="2"/>
      <c r="R32" s="8"/>
      <c r="S32" s="48"/>
      <c r="T32" s="8"/>
      <c r="U32" s="8"/>
      <c r="V32" s="2"/>
      <c r="W32" s="20"/>
      <c r="X32" s="75"/>
      <c r="Y32" s="21"/>
      <c r="Z32" s="20"/>
      <c r="AA32" s="23"/>
      <c r="AB32" s="5"/>
      <c r="AC32" s="8"/>
      <c r="AD32" s="48"/>
      <c r="AE32" s="8"/>
      <c r="AF32" s="8"/>
      <c r="AG32" s="8"/>
      <c r="AH32" s="4"/>
      <c r="AI32" s="8"/>
      <c r="AJ32" s="8"/>
      <c r="AK32" s="8"/>
      <c r="AL32" s="8"/>
      <c r="AM32" s="8"/>
      <c r="AN32" s="8"/>
      <c r="AO32" s="5"/>
      <c r="AP32" s="8" t="s">
        <v>9</v>
      </c>
      <c r="AQ32" s="8"/>
      <c r="AR32" s="8"/>
      <c r="AS32" s="2"/>
      <c r="AT32" s="8"/>
      <c r="AU32" s="8"/>
      <c r="AV32" s="10"/>
    </row>
    <row r="33" spans="2:48" ht="15.75" thickBot="1"/>
    <row r="34" spans="2:48" ht="15.75">
      <c r="B34" s="13">
        <v>41212</v>
      </c>
      <c r="C34" s="11" t="s">
        <v>126</v>
      </c>
      <c r="D34" s="15">
        <v>7.5</v>
      </c>
      <c r="E34" s="2"/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f>SUM(F34:J34)</f>
        <v>0</v>
      </c>
      <c r="L34" s="2"/>
      <c r="M34" s="7">
        <v>2.5</v>
      </c>
      <c r="N34" s="7">
        <v>0</v>
      </c>
      <c r="O34" s="2"/>
      <c r="P34" s="17">
        <f>D34-(M34+N34)</f>
        <v>5</v>
      </c>
      <c r="Q34" s="2"/>
      <c r="R34" s="7" t="s">
        <v>123</v>
      </c>
      <c r="S34" s="106">
        <v>1.8</v>
      </c>
      <c r="T34" s="7">
        <v>18</v>
      </c>
      <c r="U34" s="18">
        <f>P34*T34</f>
        <v>90</v>
      </c>
      <c r="V34" s="2"/>
      <c r="W34" s="19">
        <v>92</v>
      </c>
      <c r="X34" s="74">
        <v>92</v>
      </c>
      <c r="Y34" s="22"/>
      <c r="Z34" s="19">
        <v>0</v>
      </c>
      <c r="AA34" s="19">
        <v>0</v>
      </c>
      <c r="AB34" s="5"/>
      <c r="AC34" s="18">
        <f>X34*S34</f>
        <v>165.6</v>
      </c>
      <c r="AD34" s="47">
        <v>0</v>
      </c>
      <c r="AE34" s="7">
        <v>0</v>
      </c>
      <c r="AF34" s="7">
        <v>0</v>
      </c>
      <c r="AG34" s="47">
        <f>AD34+AF34</f>
        <v>0</v>
      </c>
      <c r="AH34" s="4"/>
      <c r="AI34" s="7">
        <v>0</v>
      </c>
      <c r="AJ34" s="7">
        <v>0</v>
      </c>
      <c r="AK34" s="7">
        <f>100- ((AI34+AJ34)/(X34*2))*100</f>
        <v>100</v>
      </c>
      <c r="AL34" s="49">
        <f>AN31</f>
        <v>262.3599999999999</v>
      </c>
      <c r="AM34" s="49">
        <f>AC34+AD34+AE34+AF34</f>
        <v>165.6</v>
      </c>
      <c r="AN34" s="49">
        <f>AL34-AM34</f>
        <v>96.759999999999906</v>
      </c>
      <c r="AO34" s="5"/>
      <c r="AP34" s="7">
        <f>(X34/U34)*100</f>
        <v>102.22222222222221</v>
      </c>
      <c r="AQ34" s="18">
        <f>(AD34/(AC34+AD34))*100</f>
        <v>0</v>
      </c>
      <c r="AR34" s="7">
        <f>(AG34/AC34)*100</f>
        <v>0</v>
      </c>
      <c r="AS34" s="2"/>
      <c r="AT34" s="7" t="s">
        <v>132</v>
      </c>
      <c r="AU34" s="7" t="s">
        <v>45</v>
      </c>
      <c r="AV34" s="7" t="s">
        <v>57</v>
      </c>
    </row>
    <row r="35" spans="2:48" ht="16.5" thickBot="1">
      <c r="B35" s="14" t="s">
        <v>125</v>
      </c>
      <c r="C35" s="12"/>
      <c r="D35" s="12"/>
      <c r="E35" s="2"/>
      <c r="F35" s="8"/>
      <c r="G35" s="8"/>
      <c r="H35" s="8"/>
      <c r="I35" s="8"/>
      <c r="J35" s="8"/>
      <c r="K35" s="8"/>
      <c r="L35" s="2"/>
      <c r="M35" s="8"/>
      <c r="N35" s="8"/>
      <c r="O35" s="2"/>
      <c r="P35" s="9"/>
      <c r="Q35" s="2"/>
      <c r="R35" s="8"/>
      <c r="S35" s="48"/>
      <c r="T35" s="8"/>
      <c r="U35" s="8"/>
      <c r="V35" s="2"/>
      <c r="W35" s="20"/>
      <c r="X35" s="75"/>
      <c r="Y35" s="21"/>
      <c r="Z35" s="20"/>
      <c r="AA35" s="23"/>
      <c r="AB35" s="5"/>
      <c r="AC35" s="8"/>
      <c r="AD35" s="48"/>
      <c r="AE35" s="8"/>
      <c r="AF35" s="8"/>
      <c r="AG35" s="8"/>
      <c r="AH35" s="4"/>
      <c r="AI35" s="8"/>
      <c r="AJ35" s="8"/>
      <c r="AK35" s="8"/>
      <c r="AL35" s="8"/>
      <c r="AM35" s="8"/>
      <c r="AN35" s="8"/>
      <c r="AO35" s="5"/>
      <c r="AP35" s="8" t="s">
        <v>9</v>
      </c>
      <c r="AQ35" s="8"/>
      <c r="AR35" s="8"/>
      <c r="AS35" s="2"/>
      <c r="AT35" s="8"/>
      <c r="AU35" s="8"/>
      <c r="AV35" s="10"/>
    </row>
    <row r="36" spans="2:48" ht="15.75" thickBot="1"/>
    <row r="37" spans="2:48">
      <c r="B37" s="29" t="s">
        <v>32</v>
      </c>
      <c r="C37" s="30" t="s">
        <v>1</v>
      </c>
      <c r="D37" s="31" t="s">
        <v>1</v>
      </c>
      <c r="E37" s="54"/>
      <c r="F37" s="212" t="s">
        <v>12</v>
      </c>
      <c r="G37" s="213"/>
      <c r="H37" s="213"/>
      <c r="I37" s="213"/>
      <c r="J37" s="213"/>
      <c r="K37" s="214"/>
      <c r="L37" s="15"/>
      <c r="M37" s="215" t="s">
        <v>33</v>
      </c>
      <c r="N37" s="216"/>
      <c r="O37" s="15"/>
      <c r="P37" s="50" t="s">
        <v>10</v>
      </c>
      <c r="Q37" s="54"/>
      <c r="R37" s="50" t="s">
        <v>41</v>
      </c>
      <c r="S37" s="104"/>
      <c r="T37" s="50" t="s">
        <v>29</v>
      </c>
      <c r="U37" s="55" t="s">
        <v>14</v>
      </c>
      <c r="V37" s="54" t="s">
        <v>9</v>
      </c>
      <c r="W37" s="98" t="s">
        <v>62</v>
      </c>
      <c r="X37" s="96" t="s">
        <v>14</v>
      </c>
      <c r="Y37" s="56"/>
      <c r="Z37" s="102" t="s">
        <v>59</v>
      </c>
      <c r="AA37" s="99" t="s">
        <v>43</v>
      </c>
      <c r="AB37" s="54"/>
      <c r="AC37" s="57" t="s">
        <v>38</v>
      </c>
      <c r="AD37" s="58"/>
      <c r="AE37" s="59"/>
      <c r="AF37" s="60"/>
      <c r="AG37" s="50" t="s">
        <v>11</v>
      </c>
      <c r="AH37" s="54"/>
      <c r="AI37" s="217" t="s">
        <v>47</v>
      </c>
      <c r="AJ37" s="218"/>
      <c r="AK37" s="219"/>
      <c r="AL37" s="217" t="s">
        <v>39</v>
      </c>
      <c r="AM37" s="218"/>
      <c r="AN37" s="219"/>
      <c r="AO37" s="54"/>
      <c r="AP37" s="55" t="s">
        <v>22</v>
      </c>
      <c r="AQ37" s="50" t="s">
        <v>20</v>
      </c>
      <c r="AR37" s="50" t="s">
        <v>20</v>
      </c>
      <c r="AS37" s="54"/>
      <c r="AT37" s="15" t="s">
        <v>22</v>
      </c>
      <c r="AU37" s="15" t="s">
        <v>9</v>
      </c>
      <c r="AV37" s="61" t="s">
        <v>9</v>
      </c>
    </row>
    <row r="38" spans="2:48" ht="15.75" thickBot="1">
      <c r="B38" s="32" t="s">
        <v>9</v>
      </c>
      <c r="C38" s="25" t="s">
        <v>9</v>
      </c>
      <c r="D38" s="33" t="s">
        <v>10</v>
      </c>
      <c r="E38" s="3"/>
      <c r="F38" s="37" t="s">
        <v>3</v>
      </c>
      <c r="G38" s="37" t="s">
        <v>4</v>
      </c>
      <c r="H38" s="37" t="s">
        <v>5</v>
      </c>
      <c r="I38" s="37" t="s">
        <v>6</v>
      </c>
      <c r="J38" s="37" t="s">
        <v>8</v>
      </c>
      <c r="K38" s="37" t="s">
        <v>11</v>
      </c>
      <c r="L38" s="2"/>
      <c r="M38" s="38" t="s">
        <v>10</v>
      </c>
      <c r="N38" s="39" t="s">
        <v>61</v>
      </c>
      <c r="O38" s="1"/>
      <c r="P38" s="25" t="s">
        <v>2</v>
      </c>
      <c r="Q38" s="3"/>
      <c r="R38" s="25"/>
      <c r="S38" s="105" t="s">
        <v>34</v>
      </c>
      <c r="T38" s="25" t="s">
        <v>46</v>
      </c>
      <c r="U38" s="41" t="s">
        <v>16</v>
      </c>
      <c r="V38" s="3" t="s">
        <v>9</v>
      </c>
      <c r="W38" s="101" t="s">
        <v>58</v>
      </c>
      <c r="X38" s="97" t="s">
        <v>11</v>
      </c>
      <c r="Y38" s="6"/>
      <c r="Z38" s="103" t="s">
        <v>42</v>
      </c>
      <c r="AA38" s="100"/>
      <c r="AB38" s="3"/>
      <c r="AC38" s="24" t="s">
        <v>23</v>
      </c>
      <c r="AD38" s="46" t="s">
        <v>18</v>
      </c>
      <c r="AE38" s="24" t="s">
        <v>25</v>
      </c>
      <c r="AF38" s="24" t="s">
        <v>26</v>
      </c>
      <c r="AG38" s="25" t="s">
        <v>30</v>
      </c>
      <c r="AH38" s="16"/>
      <c r="AI38" s="26"/>
      <c r="AJ38" s="27"/>
      <c r="AK38" s="28"/>
      <c r="AL38" s="26" t="s">
        <v>60</v>
      </c>
      <c r="AM38" s="27"/>
      <c r="AN38" s="110" t="s">
        <v>130</v>
      </c>
      <c r="AO38" s="3" t="s">
        <v>130</v>
      </c>
      <c r="AP38" s="41" t="s">
        <v>14</v>
      </c>
      <c r="AQ38" s="25" t="s">
        <v>27</v>
      </c>
      <c r="AR38" s="25" t="s">
        <v>28</v>
      </c>
      <c r="AS38" s="3"/>
      <c r="AT38" s="2" t="s">
        <v>14</v>
      </c>
      <c r="AU38" s="2" t="s">
        <v>27</v>
      </c>
      <c r="AV38" s="62" t="s">
        <v>28</v>
      </c>
    </row>
    <row r="39" spans="2:48" ht="15.75" thickBot="1">
      <c r="B39" s="34"/>
      <c r="C39" s="35"/>
      <c r="D39" s="36" t="s">
        <v>9</v>
      </c>
      <c r="E39" s="52"/>
      <c r="F39" s="63"/>
      <c r="G39" s="63"/>
      <c r="H39" s="63"/>
      <c r="I39" s="63" t="s">
        <v>7</v>
      </c>
      <c r="J39" s="63"/>
      <c r="K39" s="63"/>
      <c r="L39" s="12"/>
      <c r="M39" s="51" t="s">
        <v>15</v>
      </c>
      <c r="N39" s="63"/>
      <c r="O39" s="12"/>
      <c r="P39" s="35" t="s">
        <v>9</v>
      </c>
      <c r="Q39" s="52"/>
      <c r="R39" s="35"/>
      <c r="S39" s="67"/>
      <c r="T39" s="35" t="s">
        <v>13</v>
      </c>
      <c r="U39" s="64" t="s">
        <v>17</v>
      </c>
      <c r="V39" s="52"/>
      <c r="W39" s="42" t="s">
        <v>19</v>
      </c>
      <c r="X39" s="65"/>
      <c r="Y39" s="52"/>
      <c r="Z39" s="43" t="s">
        <v>19</v>
      </c>
      <c r="AA39" s="44" t="s">
        <v>19</v>
      </c>
      <c r="AB39" s="66"/>
      <c r="AC39" s="35" t="s">
        <v>24</v>
      </c>
      <c r="AD39" s="67" t="s">
        <v>24</v>
      </c>
      <c r="AE39" s="35" t="s">
        <v>24</v>
      </c>
      <c r="AF39" s="35" t="s">
        <v>24</v>
      </c>
      <c r="AG39" s="35" t="s">
        <v>24</v>
      </c>
      <c r="AH39" s="52"/>
      <c r="AI39" s="68" t="s">
        <v>49</v>
      </c>
      <c r="AJ39" s="69" t="s">
        <v>48</v>
      </c>
      <c r="AK39" s="70" t="s">
        <v>50</v>
      </c>
      <c r="AL39" s="71" t="s">
        <v>36</v>
      </c>
      <c r="AM39" s="69" t="s">
        <v>35</v>
      </c>
      <c r="AN39" s="70" t="s">
        <v>37</v>
      </c>
      <c r="AO39" s="52"/>
      <c r="AP39" s="64" t="s">
        <v>20</v>
      </c>
      <c r="AQ39" s="35"/>
      <c r="AR39" s="35"/>
      <c r="AS39" s="52"/>
      <c r="AT39" s="72">
        <v>1</v>
      </c>
      <c r="AU39" s="73">
        <v>0</v>
      </c>
      <c r="AV39" s="53" t="s">
        <v>31</v>
      </c>
    </row>
    <row r="40" spans="2:48" ht="15.75">
      <c r="B40" s="13">
        <v>41206</v>
      </c>
      <c r="C40" s="11" t="s">
        <v>114</v>
      </c>
      <c r="D40" s="15">
        <v>7.5</v>
      </c>
      <c r="E40" s="2"/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f>SUM(F40:J40)</f>
        <v>0</v>
      </c>
      <c r="L40" s="2"/>
      <c r="M40" s="7">
        <v>2.5</v>
      </c>
      <c r="N40" s="7">
        <v>0</v>
      </c>
      <c r="O40" s="2"/>
      <c r="P40" s="17">
        <f>D40-(M40+N40)</f>
        <v>5</v>
      </c>
      <c r="Q40" s="2"/>
      <c r="R40" s="7" t="s">
        <v>127</v>
      </c>
      <c r="S40" s="106">
        <v>1.8</v>
      </c>
      <c r="T40" s="7">
        <v>18</v>
      </c>
      <c r="U40" s="18">
        <f>P40*T40</f>
        <v>90</v>
      </c>
      <c r="V40" s="2"/>
      <c r="W40" s="19">
        <v>70</v>
      </c>
      <c r="X40" s="74">
        <v>70</v>
      </c>
      <c r="Y40" s="22"/>
      <c r="Z40" s="19">
        <v>0</v>
      </c>
      <c r="AA40" s="19">
        <v>0</v>
      </c>
      <c r="AB40" s="5"/>
      <c r="AC40" s="18">
        <f>X40*S40</f>
        <v>126</v>
      </c>
      <c r="AD40" s="47">
        <v>0</v>
      </c>
      <c r="AE40" s="7">
        <v>0</v>
      </c>
      <c r="AF40" s="7">
        <v>0</v>
      </c>
      <c r="AG40" s="47">
        <f>AD40+AF40</f>
        <v>0</v>
      </c>
      <c r="AH40" s="4"/>
      <c r="AI40" s="7">
        <v>0</v>
      </c>
      <c r="AJ40" s="7">
        <v>0</v>
      </c>
      <c r="AK40" s="7">
        <f>100- ((AI40+AJ40)/(X40*2))*100</f>
        <v>100</v>
      </c>
      <c r="AL40" s="49">
        <v>678</v>
      </c>
      <c r="AM40" s="49">
        <f>AC40+AD40+AE40+AF40</f>
        <v>126</v>
      </c>
      <c r="AN40" s="49">
        <f>AL40-AM40</f>
        <v>552</v>
      </c>
      <c r="AO40" s="5"/>
      <c r="AP40" s="7">
        <f>(X40/U40)*100</f>
        <v>77.777777777777786</v>
      </c>
      <c r="AQ40" s="18">
        <f>(AD40/(AC40+AD40))*100</f>
        <v>0</v>
      </c>
      <c r="AR40" s="7">
        <f>(AG40/AC40)*100</f>
        <v>0</v>
      </c>
      <c r="AS40" s="2"/>
      <c r="AT40" s="7" t="s">
        <v>52</v>
      </c>
      <c r="AU40" s="7" t="s">
        <v>45</v>
      </c>
      <c r="AV40" s="7" t="s">
        <v>57</v>
      </c>
    </row>
    <row r="41" spans="2:48" ht="16.5" thickBot="1">
      <c r="B41" s="14" t="s">
        <v>124</v>
      </c>
      <c r="C41" s="12"/>
      <c r="D41" s="12"/>
      <c r="E41" s="2"/>
      <c r="F41" s="8"/>
      <c r="G41" s="8"/>
      <c r="H41" s="8"/>
      <c r="I41" s="8"/>
      <c r="J41" s="8"/>
      <c r="K41" s="8"/>
      <c r="L41" s="2"/>
      <c r="M41" s="8"/>
      <c r="N41" s="8"/>
      <c r="O41" s="2"/>
      <c r="P41" s="9"/>
      <c r="Q41" s="2"/>
      <c r="R41" s="8"/>
      <c r="S41" s="48"/>
      <c r="T41" s="8"/>
      <c r="U41" s="8"/>
      <c r="V41" s="2"/>
      <c r="W41" s="20"/>
      <c r="X41" s="75"/>
      <c r="Y41" s="21"/>
      <c r="Z41" s="20"/>
      <c r="AA41" s="23"/>
      <c r="AB41" s="5"/>
      <c r="AC41" s="8"/>
      <c r="AD41" s="48"/>
      <c r="AE41" s="8"/>
      <c r="AF41" s="8"/>
      <c r="AG41" s="8"/>
      <c r="AH41" s="4"/>
      <c r="AI41" s="8"/>
      <c r="AJ41" s="8"/>
      <c r="AK41" s="8"/>
      <c r="AL41" s="8"/>
      <c r="AM41" s="8"/>
      <c r="AN41" s="8"/>
      <c r="AO41" s="5"/>
      <c r="AP41" s="8" t="s">
        <v>9</v>
      </c>
      <c r="AQ41" s="8"/>
      <c r="AR41" s="8"/>
      <c r="AS41" s="2"/>
      <c r="AT41" s="8"/>
      <c r="AU41" s="8"/>
      <c r="AV41" s="10"/>
    </row>
    <row r="42" spans="2:48" ht="15.75" thickBot="1"/>
    <row r="43" spans="2:48" ht="15.75">
      <c r="B43" s="13">
        <v>41213</v>
      </c>
      <c r="C43" s="11" t="s">
        <v>120</v>
      </c>
      <c r="D43" s="15">
        <v>7.5</v>
      </c>
      <c r="E43" s="2"/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f>SUM(F43:J43)</f>
        <v>0</v>
      </c>
      <c r="L43" s="2"/>
      <c r="M43" s="7">
        <v>0</v>
      </c>
      <c r="N43" s="7">
        <v>0</v>
      </c>
      <c r="O43" s="2"/>
      <c r="P43" s="17">
        <f>D43-(M43+N43)</f>
        <v>7.5</v>
      </c>
      <c r="Q43" s="2"/>
      <c r="R43" s="7" t="s">
        <v>112</v>
      </c>
      <c r="S43" s="106">
        <v>1.8</v>
      </c>
      <c r="T43" s="7">
        <v>18</v>
      </c>
      <c r="U43" s="18">
        <f>P43*T43</f>
        <v>135</v>
      </c>
      <c r="V43" s="2"/>
      <c r="W43" s="19">
        <v>189</v>
      </c>
      <c r="X43" s="74">
        <v>189</v>
      </c>
      <c r="Y43" s="22"/>
      <c r="Z43" s="19">
        <v>0</v>
      </c>
      <c r="AA43" s="19">
        <v>0</v>
      </c>
      <c r="AB43" s="5"/>
      <c r="AC43" s="18">
        <f>X43*S43</f>
        <v>340.2</v>
      </c>
      <c r="AD43" s="47">
        <v>3.5</v>
      </c>
      <c r="AE43" s="7">
        <v>0</v>
      </c>
      <c r="AF43" s="7">
        <v>0</v>
      </c>
      <c r="AG43" s="47">
        <f>AD43+AF43</f>
        <v>3.5</v>
      </c>
      <c r="AH43" s="4"/>
      <c r="AI43" s="7">
        <v>0</v>
      </c>
      <c r="AJ43" s="7">
        <v>0</v>
      </c>
      <c r="AK43" s="7">
        <f>100- ((AI43+AJ43)/(X43*2))*100</f>
        <v>100</v>
      </c>
      <c r="AL43" s="49">
        <f>AN40</f>
        <v>552</v>
      </c>
      <c r="AM43" s="49">
        <f>AC43+AD43+AE43+AF43</f>
        <v>343.7</v>
      </c>
      <c r="AN43" s="49">
        <f>AL43-AM43</f>
        <v>208.3</v>
      </c>
      <c r="AO43" s="5"/>
      <c r="AP43" s="7">
        <f>(X43/U43)*100</f>
        <v>140</v>
      </c>
      <c r="AQ43" s="18">
        <f>(AD43/(AC43+AD43))*100</f>
        <v>1.0183299389002036</v>
      </c>
      <c r="AR43" s="7">
        <f>(AG43/AC43)*100</f>
        <v>1.0288065843621399</v>
      </c>
      <c r="AS43" s="2"/>
      <c r="AT43" s="7" t="s">
        <v>133</v>
      </c>
      <c r="AU43" s="7" t="s">
        <v>45</v>
      </c>
      <c r="AV43" s="7" t="s">
        <v>57</v>
      </c>
    </row>
    <row r="44" spans="2:48" ht="16.5" thickBot="1">
      <c r="B44" s="14" t="s">
        <v>124</v>
      </c>
      <c r="C44" s="12"/>
      <c r="D44" s="12"/>
      <c r="E44" s="2"/>
      <c r="F44" s="8"/>
      <c r="G44" s="8"/>
      <c r="H44" s="8"/>
      <c r="I44" s="8"/>
      <c r="J44" s="8"/>
      <c r="K44" s="8"/>
      <c r="L44" s="2"/>
      <c r="M44" s="8"/>
      <c r="N44" s="8"/>
      <c r="O44" s="2"/>
      <c r="P44" s="9"/>
      <c r="Q44" s="2"/>
      <c r="R44" s="8"/>
      <c r="S44" s="48"/>
      <c r="T44" s="8"/>
      <c r="U44" s="8"/>
      <c r="V44" s="2"/>
      <c r="W44" s="20"/>
      <c r="X44" s="75"/>
      <c r="Y44" s="21"/>
      <c r="Z44" s="20"/>
      <c r="AA44" s="23"/>
      <c r="AB44" s="5"/>
      <c r="AC44" s="8"/>
      <c r="AD44" s="48"/>
      <c r="AE44" s="8"/>
      <c r="AF44" s="8"/>
      <c r="AG44" s="8"/>
      <c r="AH44" s="4"/>
      <c r="AI44" s="8"/>
      <c r="AJ44" s="8"/>
      <c r="AK44" s="8"/>
      <c r="AL44" s="8"/>
      <c r="AM44" s="8"/>
      <c r="AN44" s="8"/>
      <c r="AO44" s="5"/>
      <c r="AP44" s="8" t="s">
        <v>9</v>
      </c>
      <c r="AQ44" s="8"/>
      <c r="AR44" s="8"/>
      <c r="AS44" s="2"/>
      <c r="AT44" s="8"/>
      <c r="AU44" s="8"/>
      <c r="AV44" s="10"/>
    </row>
    <row r="45" spans="2:48" ht="15.75" thickBot="1"/>
    <row r="46" spans="2:48" ht="15.75">
      <c r="B46" s="13">
        <v>41213</v>
      </c>
      <c r="C46" s="11" t="s">
        <v>120</v>
      </c>
      <c r="D46" s="15">
        <v>8.5</v>
      </c>
      <c r="E46" s="2"/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f>SUM(F46:J46)</f>
        <v>0</v>
      </c>
      <c r="L46" s="2"/>
      <c r="M46" s="7">
        <v>0</v>
      </c>
      <c r="N46" s="7">
        <v>0</v>
      </c>
      <c r="O46" s="2"/>
      <c r="P46" s="17">
        <f>D46-(M46+N46)</f>
        <v>8.5</v>
      </c>
      <c r="Q46" s="2"/>
      <c r="R46" s="7" t="s">
        <v>112</v>
      </c>
      <c r="S46" s="106">
        <v>0.873</v>
      </c>
      <c r="T46" s="7">
        <v>18</v>
      </c>
      <c r="U46" s="18">
        <f>P46*T46</f>
        <v>153</v>
      </c>
      <c r="V46" s="2"/>
      <c r="W46" s="19">
        <v>56</v>
      </c>
      <c r="X46" s="74">
        <v>56</v>
      </c>
      <c r="Y46" s="22"/>
      <c r="Z46" s="19">
        <v>6</v>
      </c>
      <c r="AA46" s="19">
        <v>0</v>
      </c>
      <c r="AB46" s="5"/>
      <c r="AC46" s="18">
        <f>X46*S46</f>
        <v>48.887999999999998</v>
      </c>
      <c r="AD46" s="47">
        <v>5.52</v>
      </c>
      <c r="AE46" s="7">
        <v>0</v>
      </c>
      <c r="AF46" s="7">
        <v>0</v>
      </c>
      <c r="AG46" s="47">
        <f>AD46+AF46</f>
        <v>5.52</v>
      </c>
      <c r="AH46" s="4"/>
      <c r="AI46" s="7">
        <v>0</v>
      </c>
      <c r="AJ46" s="7">
        <v>0</v>
      </c>
      <c r="AK46" s="7">
        <f>100- ((AI46+AJ46)/(X46*2))*100</f>
        <v>100</v>
      </c>
      <c r="AL46" s="49">
        <f>AN43</f>
        <v>208.3</v>
      </c>
      <c r="AM46" s="49">
        <f>AC46+AD46+AE46+AF46</f>
        <v>54.408000000000001</v>
      </c>
      <c r="AN46" s="49">
        <f>AL46-AM46</f>
        <v>153.892</v>
      </c>
      <c r="AO46" s="5"/>
      <c r="AP46" s="7">
        <f>(X46/U46)*100</f>
        <v>36.601307189542482</v>
      </c>
      <c r="AQ46" s="18">
        <f>(AD46/(AC46+AD46))*100</f>
        <v>10.145566828407587</v>
      </c>
      <c r="AR46" s="7">
        <f>(AG46/AC46)*100</f>
        <v>11.29111438389789</v>
      </c>
      <c r="AS46" s="2"/>
      <c r="AT46" s="7" t="s">
        <v>52</v>
      </c>
      <c r="AU46" s="7" t="s">
        <v>45</v>
      </c>
      <c r="AV46" s="7" t="s">
        <v>57</v>
      </c>
    </row>
    <row r="47" spans="2:48" ht="16.5" thickBot="1">
      <c r="B47" s="14" t="s">
        <v>124</v>
      </c>
      <c r="C47" s="12"/>
      <c r="D47" s="12"/>
      <c r="E47" s="2"/>
      <c r="F47" s="8"/>
      <c r="G47" s="8"/>
      <c r="H47" s="8"/>
      <c r="I47" s="8"/>
      <c r="J47" s="8"/>
      <c r="K47" s="8"/>
      <c r="L47" s="2"/>
      <c r="M47" s="8"/>
      <c r="N47" s="8"/>
      <c r="O47" s="2"/>
      <c r="P47" s="9"/>
      <c r="Q47" s="2"/>
      <c r="R47" s="8"/>
      <c r="S47" s="48"/>
      <c r="T47" s="8"/>
      <c r="U47" s="8"/>
      <c r="V47" s="2"/>
      <c r="W47" s="20"/>
      <c r="X47" s="75"/>
      <c r="Y47" s="21"/>
      <c r="Z47" s="20"/>
      <c r="AA47" s="23"/>
      <c r="AB47" s="5"/>
      <c r="AC47" s="8"/>
      <c r="AD47" s="48"/>
      <c r="AE47" s="8"/>
      <c r="AF47" s="8"/>
      <c r="AG47" s="8"/>
      <c r="AH47" s="4"/>
      <c r="AI47" s="8"/>
      <c r="AJ47" s="8"/>
      <c r="AK47" s="8"/>
      <c r="AL47" s="8"/>
      <c r="AM47" s="8"/>
      <c r="AN47" s="8"/>
      <c r="AO47" s="5"/>
      <c r="AP47" s="8" t="s">
        <v>9</v>
      </c>
      <c r="AQ47" s="8"/>
      <c r="AR47" s="8"/>
      <c r="AS47" s="2"/>
      <c r="AT47" s="8"/>
      <c r="AU47" s="8"/>
      <c r="AV47" s="10"/>
    </row>
  </sheetData>
  <mergeCells count="10">
    <mergeCell ref="AT6:AV6"/>
    <mergeCell ref="F7:K7"/>
    <mergeCell ref="M7:N7"/>
    <mergeCell ref="AI7:AK7"/>
    <mergeCell ref="AL7:AN7"/>
    <mergeCell ref="F37:K37"/>
    <mergeCell ref="M37:N37"/>
    <mergeCell ref="AI37:AK37"/>
    <mergeCell ref="AL37:AN37"/>
    <mergeCell ref="I2:AE2"/>
  </mergeCells>
  <conditionalFormatting sqref="AT46:AV46 AT43:AV43 AT40:AV40 AT34:AV34 AT31:AV31 AT28:AV28 AT25:AV25 AT22:AV22 AT19:AV19 AT16:AV16 AT10:AV10 AT13:AV13">
    <cfRule type="containsText" dxfId="243" priority="57" operator="containsText" text="Si">
      <formula>NOT(ISERROR(SEARCH("Si",AT10)))</formula>
    </cfRule>
    <cfRule type="containsText" dxfId="242" priority="58" operator="containsText" text="No">
      <formula>NOT(ISERROR(SEARCH("No",AT10)))</formula>
    </cfRule>
  </conditionalFormatting>
  <pageMargins left="0.51181102362204722" right="0.15748031496062992" top="0.74803149606299213" bottom="0.43307086614173229" header="0.31496062992125984" footer="0.31496062992125984"/>
  <pageSetup paperSize="9" scale="60" orientation="landscape" horizontalDpi="200" verticalDpi="200" r:id="rId1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>
  <dimension ref="B1:AV28"/>
  <sheetViews>
    <sheetView topLeftCell="L1" zoomScale="70" zoomScaleNormal="70" workbookViewId="0">
      <selection activeCell="U17" sqref="U17"/>
    </sheetView>
  </sheetViews>
  <sheetFormatPr baseColWidth="10" defaultRowHeight="15"/>
  <cols>
    <col min="1" max="1" width="0.7109375" customWidth="1"/>
    <col min="2" max="2" width="9" customWidth="1"/>
    <col min="3" max="4" width="5.42578125" customWidth="1"/>
    <col min="5" max="5" width="0.42578125" customWidth="1"/>
    <col min="6" max="7" width="5.85546875" bestFit="1" customWidth="1"/>
    <col min="8" max="8" width="5.42578125" bestFit="1" customWidth="1"/>
    <col min="9" max="9" width="6" bestFit="1" customWidth="1"/>
    <col min="10" max="10" width="5.28515625" bestFit="1" customWidth="1"/>
    <col min="11" max="11" width="6.42578125" bestFit="1" customWidth="1"/>
    <col min="12" max="12" width="0.5703125" customWidth="1"/>
    <col min="13" max="13" width="6" bestFit="1" customWidth="1"/>
    <col min="14" max="14" width="6.5703125" bestFit="1" customWidth="1"/>
    <col min="15" max="15" width="0.5703125" customWidth="1"/>
    <col min="16" max="16" width="7.5703125" bestFit="1" customWidth="1"/>
    <col min="17" max="17" width="0.5703125" customWidth="1"/>
    <col min="18" max="18" width="11.42578125" bestFit="1" customWidth="1"/>
    <col min="19" max="19" width="5.42578125" style="45" customWidth="1"/>
    <col min="20" max="20" width="5.42578125" customWidth="1"/>
    <col min="21" max="21" width="6" bestFit="1" customWidth="1"/>
    <col min="22" max="22" width="0.5703125" customWidth="1"/>
    <col min="23" max="23" width="9" customWidth="1"/>
    <col min="24" max="24" width="6" bestFit="1" customWidth="1"/>
    <col min="25" max="25" width="0.5703125" customWidth="1"/>
    <col min="26" max="26" width="11" bestFit="1" customWidth="1"/>
    <col min="27" max="27" width="4.5703125" customWidth="1"/>
    <col min="28" max="28" width="0.85546875" customWidth="1"/>
    <col min="29" max="29" width="7" customWidth="1"/>
    <col min="30" max="30" width="7.7109375" style="45" bestFit="1" customWidth="1"/>
    <col min="31" max="31" width="7" bestFit="1" customWidth="1"/>
    <col min="32" max="32" width="6.42578125" bestFit="1" customWidth="1"/>
    <col min="33" max="33" width="7.140625" customWidth="1"/>
    <col min="34" max="34" width="0.5703125" customWidth="1"/>
    <col min="35" max="35" width="4.85546875" hidden="1" customWidth="1"/>
    <col min="36" max="36" width="5.42578125" hidden="1" customWidth="1"/>
    <col min="37" max="37" width="5" hidden="1" customWidth="1"/>
    <col min="38" max="38" width="7.85546875" bestFit="1" customWidth="1"/>
    <col min="39" max="40" width="7.5703125" bestFit="1" customWidth="1"/>
    <col min="41" max="41" width="1" customWidth="1"/>
    <col min="42" max="43" width="4.7109375" customWidth="1"/>
    <col min="44" max="44" width="5.42578125" customWidth="1"/>
    <col min="45" max="45" width="0.85546875" customWidth="1"/>
    <col min="46" max="46" width="5.28515625" customWidth="1"/>
    <col min="47" max="47" width="5" customWidth="1"/>
    <col min="48" max="48" width="5.7109375" customWidth="1"/>
    <col min="49" max="49" width="1.42578125" customWidth="1"/>
    <col min="50" max="51" width="4.7109375" customWidth="1"/>
  </cols>
  <sheetData>
    <row r="1" spans="2:48" ht="11.25" customHeight="1"/>
    <row r="2" spans="2:48" ht="21">
      <c r="I2" s="208" t="s">
        <v>40</v>
      </c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</row>
    <row r="5" spans="2:48" ht="26.25" customHeight="1">
      <c r="B5" s="131" t="s">
        <v>109</v>
      </c>
      <c r="C5" s="131"/>
      <c r="D5" s="131"/>
      <c r="E5" s="132"/>
      <c r="F5" s="131"/>
      <c r="G5" s="132"/>
      <c r="H5" s="132"/>
      <c r="I5" s="131" t="s">
        <v>110</v>
      </c>
    </row>
    <row r="6" spans="2:48">
      <c r="AP6" s="40" t="s">
        <v>21</v>
      </c>
      <c r="AT6" s="209" t="s">
        <v>44</v>
      </c>
      <c r="AU6" s="210"/>
      <c r="AV6" s="211"/>
    </row>
    <row r="7" spans="2:48" ht="15.75" thickBot="1"/>
    <row r="8" spans="2:48">
      <c r="B8" s="29" t="s">
        <v>32</v>
      </c>
      <c r="C8" s="30" t="s">
        <v>1</v>
      </c>
      <c r="D8" s="31" t="s">
        <v>1</v>
      </c>
      <c r="E8" s="54"/>
      <c r="F8" s="212" t="s">
        <v>12</v>
      </c>
      <c r="G8" s="213"/>
      <c r="H8" s="213"/>
      <c r="I8" s="213"/>
      <c r="J8" s="213"/>
      <c r="K8" s="214"/>
      <c r="L8" s="15"/>
      <c r="M8" s="215" t="s">
        <v>33</v>
      </c>
      <c r="N8" s="216"/>
      <c r="O8" s="15"/>
      <c r="P8" s="50" t="s">
        <v>10</v>
      </c>
      <c r="Q8" s="54"/>
      <c r="R8" s="50" t="s">
        <v>41</v>
      </c>
      <c r="S8" s="104"/>
      <c r="T8" s="50" t="s">
        <v>29</v>
      </c>
      <c r="U8" s="55" t="s">
        <v>14</v>
      </c>
      <c r="V8" s="54" t="s">
        <v>9</v>
      </c>
      <c r="W8" s="98" t="s">
        <v>62</v>
      </c>
      <c r="X8" s="96" t="s">
        <v>14</v>
      </c>
      <c r="Y8" s="56"/>
      <c r="Z8" s="102" t="s">
        <v>59</v>
      </c>
      <c r="AA8" s="99" t="s">
        <v>43</v>
      </c>
      <c r="AB8" s="54"/>
      <c r="AC8" s="57" t="s">
        <v>38</v>
      </c>
      <c r="AD8" s="58"/>
      <c r="AE8" s="59"/>
      <c r="AF8" s="60"/>
      <c r="AG8" s="50" t="s">
        <v>11</v>
      </c>
      <c r="AH8" s="54"/>
      <c r="AI8" s="217" t="s">
        <v>47</v>
      </c>
      <c r="AJ8" s="218"/>
      <c r="AK8" s="219"/>
      <c r="AL8" s="217" t="s">
        <v>39</v>
      </c>
      <c r="AM8" s="218"/>
      <c r="AN8" s="219"/>
      <c r="AO8" s="54"/>
      <c r="AP8" s="55" t="s">
        <v>22</v>
      </c>
      <c r="AQ8" s="50" t="s">
        <v>20</v>
      </c>
      <c r="AR8" s="50" t="s">
        <v>20</v>
      </c>
      <c r="AS8" s="54"/>
      <c r="AT8" s="15" t="s">
        <v>22</v>
      </c>
      <c r="AU8" s="15" t="s">
        <v>9</v>
      </c>
      <c r="AV8" s="61" t="s">
        <v>9</v>
      </c>
    </row>
    <row r="9" spans="2:48" ht="15.75" thickBot="1">
      <c r="B9" s="32" t="s">
        <v>9</v>
      </c>
      <c r="C9" s="25" t="s">
        <v>9</v>
      </c>
      <c r="D9" s="33" t="s">
        <v>10</v>
      </c>
      <c r="E9" s="3"/>
      <c r="F9" s="37" t="s">
        <v>3</v>
      </c>
      <c r="G9" s="37" t="s">
        <v>4</v>
      </c>
      <c r="H9" s="37" t="s">
        <v>5</v>
      </c>
      <c r="I9" s="37" t="s">
        <v>6</v>
      </c>
      <c r="J9" s="37" t="s">
        <v>8</v>
      </c>
      <c r="K9" s="37" t="s">
        <v>11</v>
      </c>
      <c r="L9" s="2"/>
      <c r="M9" s="38" t="s">
        <v>10</v>
      </c>
      <c r="N9" s="39" t="s">
        <v>61</v>
      </c>
      <c r="O9" s="1"/>
      <c r="P9" s="25" t="s">
        <v>2</v>
      </c>
      <c r="Q9" s="3"/>
      <c r="R9" s="25"/>
      <c r="S9" s="105" t="s">
        <v>34</v>
      </c>
      <c r="T9" s="25" t="s">
        <v>46</v>
      </c>
      <c r="U9" s="41" t="s">
        <v>16</v>
      </c>
      <c r="V9" s="3" t="s">
        <v>9</v>
      </c>
      <c r="W9" s="101" t="s">
        <v>58</v>
      </c>
      <c r="X9" s="97" t="s">
        <v>11</v>
      </c>
      <c r="Y9" s="6"/>
      <c r="Z9" s="103" t="s">
        <v>42</v>
      </c>
      <c r="AA9" s="100"/>
      <c r="AB9" s="3"/>
      <c r="AC9" s="24" t="s">
        <v>23</v>
      </c>
      <c r="AD9" s="46" t="s">
        <v>18</v>
      </c>
      <c r="AE9" s="24" t="s">
        <v>25</v>
      </c>
      <c r="AF9" s="24" t="s">
        <v>26</v>
      </c>
      <c r="AG9" s="25" t="s">
        <v>30</v>
      </c>
      <c r="AH9" s="16"/>
      <c r="AI9" s="26"/>
      <c r="AJ9" s="27"/>
      <c r="AK9" s="28"/>
      <c r="AL9" s="26" t="s">
        <v>60</v>
      </c>
      <c r="AM9" s="27"/>
      <c r="AN9" s="110" t="s">
        <v>200</v>
      </c>
      <c r="AO9" s="3"/>
      <c r="AP9" s="41" t="s">
        <v>14</v>
      </c>
      <c r="AQ9" s="25" t="s">
        <v>27</v>
      </c>
      <c r="AR9" s="25" t="s">
        <v>28</v>
      </c>
      <c r="AS9" s="3"/>
      <c r="AT9" s="2" t="s">
        <v>14</v>
      </c>
      <c r="AU9" s="2" t="s">
        <v>27</v>
      </c>
      <c r="AV9" s="62" t="s">
        <v>28</v>
      </c>
    </row>
    <row r="10" spans="2:48" ht="15.75" thickBot="1">
      <c r="B10" s="34"/>
      <c r="C10" s="35"/>
      <c r="D10" s="36" t="s">
        <v>9</v>
      </c>
      <c r="E10" s="52"/>
      <c r="F10" s="63"/>
      <c r="G10" s="63"/>
      <c r="H10" s="63"/>
      <c r="I10" s="63" t="s">
        <v>7</v>
      </c>
      <c r="J10" s="63"/>
      <c r="K10" s="63"/>
      <c r="L10" s="12"/>
      <c r="M10" s="51" t="s">
        <v>15</v>
      </c>
      <c r="N10" s="63"/>
      <c r="O10" s="12"/>
      <c r="P10" s="35" t="s">
        <v>9</v>
      </c>
      <c r="Q10" s="52"/>
      <c r="R10" s="35"/>
      <c r="S10" s="67"/>
      <c r="T10" s="35" t="s">
        <v>13</v>
      </c>
      <c r="U10" s="64" t="s">
        <v>17</v>
      </c>
      <c r="V10" s="52"/>
      <c r="W10" s="42" t="s">
        <v>19</v>
      </c>
      <c r="X10" s="65"/>
      <c r="Y10" s="52"/>
      <c r="Z10" s="43" t="s">
        <v>19</v>
      </c>
      <c r="AA10" s="44" t="s">
        <v>19</v>
      </c>
      <c r="AB10" s="66"/>
      <c r="AC10" s="35" t="s">
        <v>24</v>
      </c>
      <c r="AD10" s="67" t="s">
        <v>24</v>
      </c>
      <c r="AE10" s="35" t="s">
        <v>24</v>
      </c>
      <c r="AF10" s="35" t="s">
        <v>24</v>
      </c>
      <c r="AG10" s="35" t="s">
        <v>24</v>
      </c>
      <c r="AH10" s="52"/>
      <c r="AI10" s="68" t="s">
        <v>49</v>
      </c>
      <c r="AJ10" s="69" t="s">
        <v>48</v>
      </c>
      <c r="AK10" s="70" t="s">
        <v>50</v>
      </c>
      <c r="AL10" s="71" t="s">
        <v>36</v>
      </c>
      <c r="AM10" s="69" t="s">
        <v>35</v>
      </c>
      <c r="AN10" s="70" t="s">
        <v>37</v>
      </c>
      <c r="AO10" s="52"/>
      <c r="AP10" s="64" t="s">
        <v>20</v>
      </c>
      <c r="AQ10" s="35"/>
      <c r="AR10" s="35"/>
      <c r="AS10" s="52"/>
      <c r="AT10" s="72">
        <v>1</v>
      </c>
      <c r="AU10" s="73">
        <v>0</v>
      </c>
      <c r="AV10" s="53" t="s">
        <v>31</v>
      </c>
    </row>
    <row r="11" spans="2:48" ht="16.5" thickBot="1">
      <c r="B11" s="13">
        <v>41810</v>
      </c>
      <c r="C11" s="11" t="s">
        <v>0</v>
      </c>
      <c r="D11" s="15">
        <v>8</v>
      </c>
      <c r="E11" s="2">
        <v>2</v>
      </c>
      <c r="F11" s="7">
        <v>2</v>
      </c>
      <c r="G11" s="7">
        <v>0</v>
      </c>
      <c r="H11" s="7">
        <v>0</v>
      </c>
      <c r="I11" s="7">
        <v>0</v>
      </c>
      <c r="J11" s="7">
        <v>0</v>
      </c>
      <c r="K11" s="7">
        <f>SUM(F11:J11)</f>
        <v>2</v>
      </c>
      <c r="L11" s="2"/>
      <c r="M11" s="7">
        <v>0</v>
      </c>
      <c r="N11" s="7">
        <v>0</v>
      </c>
      <c r="O11" s="2"/>
      <c r="P11" s="17">
        <f>D11-(M11+N11)</f>
        <v>8</v>
      </c>
      <c r="Q11" s="2"/>
      <c r="R11" s="7" t="s">
        <v>51</v>
      </c>
      <c r="S11" s="106">
        <v>1.8</v>
      </c>
      <c r="T11" s="7">
        <v>17</v>
      </c>
      <c r="U11" s="18">
        <v>126</v>
      </c>
      <c r="V11" s="2"/>
      <c r="W11" s="19">
        <v>87</v>
      </c>
      <c r="X11" s="74">
        <v>87</v>
      </c>
      <c r="Y11" s="22"/>
      <c r="Z11" s="19">
        <v>0</v>
      </c>
      <c r="AA11" s="19">
        <v>9</v>
      </c>
      <c r="AB11" s="5"/>
      <c r="AC11" s="18">
        <f>X11*S11</f>
        <v>156.6</v>
      </c>
      <c r="AD11" s="47">
        <v>18</v>
      </c>
      <c r="AE11" s="7">
        <v>0</v>
      </c>
      <c r="AF11" s="7">
        <v>0</v>
      </c>
      <c r="AG11" s="47">
        <f>AD11+AF11</f>
        <v>18</v>
      </c>
      <c r="AH11" s="4"/>
      <c r="AI11" s="7">
        <v>0</v>
      </c>
      <c r="AJ11" s="7">
        <v>0</v>
      </c>
      <c r="AK11" s="7">
        <f>100- ((AI11+AJ11)/(X11*2))*100</f>
        <v>100</v>
      </c>
      <c r="AL11" s="49">
        <v>582</v>
      </c>
      <c r="AM11" s="49">
        <f>AC11+AD11+AE11+AF11</f>
        <v>174.6</v>
      </c>
      <c r="AN11" s="49">
        <f>AL11-AM11</f>
        <v>407.4</v>
      </c>
      <c r="AO11" s="5"/>
      <c r="AP11" s="7">
        <f>(X11/U11)*100</f>
        <v>69.047619047619051</v>
      </c>
      <c r="AQ11" s="18">
        <f>(AD11/(AC11+AD11))*100</f>
        <v>10.309278350515465</v>
      </c>
      <c r="AR11" s="7">
        <f>(AG11/AC11)*100</f>
        <v>11.494252873563218</v>
      </c>
      <c r="AS11" s="2"/>
      <c r="AT11" s="7" t="s">
        <v>52</v>
      </c>
      <c r="AU11" s="7" t="s">
        <v>52</v>
      </c>
      <c r="AV11" s="7" t="s">
        <v>57</v>
      </c>
    </row>
    <row r="12" spans="2:48" ht="16.5" thickBot="1">
      <c r="B12" s="14" t="s">
        <v>80</v>
      </c>
      <c r="C12" s="12"/>
      <c r="D12" s="12"/>
      <c r="E12" s="2"/>
      <c r="F12" s="8"/>
      <c r="G12" s="8"/>
      <c r="H12" s="8"/>
      <c r="I12" s="8"/>
      <c r="J12" s="8"/>
      <c r="K12" s="8"/>
      <c r="L12" s="2"/>
      <c r="M12" s="8"/>
      <c r="N12" s="8"/>
      <c r="O12" s="2"/>
      <c r="P12" s="133">
        <f>D11-K11-M11-N11</f>
        <v>6</v>
      </c>
      <c r="Q12" s="2"/>
      <c r="R12" s="8"/>
      <c r="S12" s="48"/>
      <c r="T12" s="8"/>
      <c r="U12" s="134">
        <f>P12*T11</f>
        <v>102</v>
      </c>
      <c r="V12" s="2"/>
      <c r="W12" s="20"/>
      <c r="X12" s="75"/>
      <c r="Y12" s="21"/>
      <c r="Z12" s="20"/>
      <c r="AA12" s="23"/>
      <c r="AB12" s="5"/>
      <c r="AC12" s="8"/>
      <c r="AD12" s="48"/>
      <c r="AE12" s="8"/>
      <c r="AF12" s="8"/>
      <c r="AG12" s="8"/>
      <c r="AH12" s="4"/>
      <c r="AI12" s="8"/>
      <c r="AJ12" s="8"/>
      <c r="AK12" s="8"/>
      <c r="AL12" s="8"/>
      <c r="AM12" s="8"/>
      <c r="AN12" s="8"/>
      <c r="AO12" s="5"/>
      <c r="AP12" s="134">
        <f>(X11/U12)*100</f>
        <v>85.294117647058826</v>
      </c>
      <c r="AQ12" s="8"/>
      <c r="AR12" s="8"/>
      <c r="AS12" s="2"/>
      <c r="AT12" s="8"/>
      <c r="AU12" s="8"/>
      <c r="AV12" s="10"/>
    </row>
    <row r="13" spans="2:48" ht="15.75" thickBot="1">
      <c r="AD13"/>
    </row>
    <row r="14" spans="2:48" ht="16.5" thickBot="1">
      <c r="B14" s="13">
        <v>41813</v>
      </c>
      <c r="C14" s="11" t="s">
        <v>0</v>
      </c>
      <c r="D14" s="15">
        <v>8</v>
      </c>
      <c r="E14" s="2">
        <v>2</v>
      </c>
      <c r="F14" s="7">
        <v>0</v>
      </c>
      <c r="G14" s="7">
        <v>4</v>
      </c>
      <c r="H14" s="7">
        <v>0</v>
      </c>
      <c r="I14" s="7">
        <v>0</v>
      </c>
      <c r="J14" s="7">
        <v>0</v>
      </c>
      <c r="K14" s="7">
        <f>SUM(F14:J14)</f>
        <v>4</v>
      </c>
      <c r="L14" s="2"/>
      <c r="M14" s="7">
        <v>0</v>
      </c>
      <c r="N14" s="7">
        <v>0</v>
      </c>
      <c r="O14" s="2"/>
      <c r="P14" s="17">
        <f>D14-(M14+N14)</f>
        <v>8</v>
      </c>
      <c r="Q14" s="2"/>
      <c r="R14" s="7" t="s">
        <v>51</v>
      </c>
      <c r="S14" s="106">
        <v>1.8</v>
      </c>
      <c r="T14" s="7">
        <v>17</v>
      </c>
      <c r="U14" s="18">
        <v>126</v>
      </c>
      <c r="V14" s="2"/>
      <c r="W14" s="19">
        <v>60</v>
      </c>
      <c r="X14" s="74">
        <v>60</v>
      </c>
      <c r="Y14" s="22"/>
      <c r="Z14" s="19">
        <v>0</v>
      </c>
      <c r="AA14" s="19">
        <v>1</v>
      </c>
      <c r="AB14" s="5"/>
      <c r="AC14" s="18">
        <f>X14*S14</f>
        <v>108</v>
      </c>
      <c r="AD14" s="47">
        <v>2</v>
      </c>
      <c r="AE14" s="7">
        <v>0</v>
      </c>
      <c r="AF14" s="7">
        <v>0</v>
      </c>
      <c r="AG14" s="47">
        <f>AD14+AF14</f>
        <v>2</v>
      </c>
      <c r="AH14" s="4"/>
      <c r="AI14" s="7">
        <v>0</v>
      </c>
      <c r="AJ14" s="7">
        <v>0</v>
      </c>
      <c r="AK14" s="7">
        <f>100- ((AI14+AJ14)/(X14*2))*100</f>
        <v>100</v>
      </c>
      <c r="AL14" s="49">
        <f>AN11</f>
        <v>407.4</v>
      </c>
      <c r="AM14" s="49">
        <f>AC14+AD14+AE14+AF14</f>
        <v>110</v>
      </c>
      <c r="AN14" s="49">
        <f>AL14-AM14</f>
        <v>297.39999999999998</v>
      </c>
      <c r="AO14" s="5"/>
      <c r="AP14" s="7">
        <f>(X14/U14)*100</f>
        <v>47.619047619047613</v>
      </c>
      <c r="AQ14" s="18">
        <f>(AD14/(AC14+AD14))*100</f>
        <v>1.8181818181818181</v>
      </c>
      <c r="AR14" s="7">
        <f>(AG14/AC14)*100</f>
        <v>1.8518518518518516</v>
      </c>
      <c r="AS14" s="2"/>
      <c r="AT14" s="7" t="s">
        <v>52</v>
      </c>
      <c r="AU14" s="7" t="s">
        <v>52</v>
      </c>
      <c r="AV14" s="7" t="s">
        <v>57</v>
      </c>
    </row>
    <row r="15" spans="2:48" ht="16.5" thickBot="1">
      <c r="B15" s="14" t="s">
        <v>80</v>
      </c>
      <c r="C15" s="12"/>
      <c r="D15" s="12"/>
      <c r="E15" s="2"/>
      <c r="F15" s="8"/>
      <c r="G15" s="8"/>
      <c r="H15" s="8"/>
      <c r="I15" s="8"/>
      <c r="J15" s="8"/>
      <c r="K15" s="8"/>
      <c r="L15" s="2"/>
      <c r="M15" s="8"/>
      <c r="N15" s="8"/>
      <c r="O15" s="2"/>
      <c r="P15" s="133">
        <f>D14-K14-M14-N14</f>
        <v>4</v>
      </c>
      <c r="Q15" s="2"/>
      <c r="R15" s="8"/>
      <c r="S15" s="48"/>
      <c r="T15" s="8"/>
      <c r="U15" s="134">
        <f>P15*T14</f>
        <v>68</v>
      </c>
      <c r="V15" s="2"/>
      <c r="W15" s="20"/>
      <c r="X15" s="75"/>
      <c r="Y15" s="21"/>
      <c r="Z15" s="20"/>
      <c r="AA15" s="23"/>
      <c r="AB15" s="5"/>
      <c r="AC15" s="8"/>
      <c r="AD15" s="48"/>
      <c r="AE15" s="8"/>
      <c r="AF15" s="8"/>
      <c r="AG15" s="8"/>
      <c r="AH15" s="4"/>
      <c r="AI15" s="8"/>
      <c r="AJ15" s="8"/>
      <c r="AK15" s="8"/>
      <c r="AL15" s="8"/>
      <c r="AM15" s="8"/>
      <c r="AN15" s="8"/>
      <c r="AO15" s="5"/>
      <c r="AP15" s="134">
        <f>(X14/U15)*100</f>
        <v>88.235294117647058</v>
      </c>
      <c r="AQ15" s="8"/>
      <c r="AR15" s="8"/>
      <c r="AS15" s="2"/>
      <c r="AT15" s="8"/>
      <c r="AU15" s="8"/>
      <c r="AV15" s="10"/>
    </row>
    <row r="16" spans="2:48" ht="15.75" thickBot="1"/>
    <row r="17" spans="2:48" ht="16.5" thickBot="1">
      <c r="B17" s="13">
        <v>41814</v>
      </c>
      <c r="C17" s="11" t="s">
        <v>0</v>
      </c>
      <c r="D17" s="15">
        <v>8</v>
      </c>
      <c r="E17" s="2">
        <v>2</v>
      </c>
      <c r="F17" s="7">
        <v>0</v>
      </c>
      <c r="G17" s="7">
        <v>0</v>
      </c>
      <c r="H17" s="7">
        <v>0</v>
      </c>
      <c r="I17" s="7">
        <v>0</v>
      </c>
      <c r="J17" s="7">
        <v>7</v>
      </c>
      <c r="K17" s="7">
        <f>SUM(F17:J17)</f>
        <v>7</v>
      </c>
      <c r="L17" s="2"/>
      <c r="M17" s="7">
        <v>0</v>
      </c>
      <c r="N17" s="7">
        <v>0</v>
      </c>
      <c r="O17" s="2"/>
      <c r="P17" s="17">
        <f>D17-(M17+N17)</f>
        <v>8</v>
      </c>
      <c r="Q17" s="2"/>
      <c r="R17" s="7" t="s">
        <v>51</v>
      </c>
      <c r="S17" s="106">
        <v>1.8</v>
      </c>
      <c r="T17" s="7">
        <v>17</v>
      </c>
      <c r="U17" s="18">
        <v>126</v>
      </c>
      <c r="V17" s="2"/>
      <c r="W17" s="19">
        <v>10</v>
      </c>
      <c r="X17" s="74">
        <v>10</v>
      </c>
      <c r="Y17" s="22"/>
      <c r="Z17" s="19">
        <v>0</v>
      </c>
      <c r="AA17" s="19">
        <v>0</v>
      </c>
      <c r="AB17" s="5"/>
      <c r="AC17" s="18">
        <f>X17*S17</f>
        <v>18</v>
      </c>
      <c r="AD17" s="47">
        <v>2</v>
      </c>
      <c r="AE17" s="7">
        <v>0</v>
      </c>
      <c r="AF17" s="7">
        <v>0</v>
      </c>
      <c r="AG17" s="47">
        <f>AD17+AF17</f>
        <v>2</v>
      </c>
      <c r="AH17" s="4"/>
      <c r="AI17" s="7">
        <v>0</v>
      </c>
      <c r="AJ17" s="7">
        <v>0</v>
      </c>
      <c r="AK17" s="7">
        <f>100- ((AI17+AJ17)/(X17*2))*100</f>
        <v>100</v>
      </c>
      <c r="AL17" s="49">
        <f>AN14</f>
        <v>297.39999999999998</v>
      </c>
      <c r="AM17" s="49">
        <f>AC17+AD17+AE17+AF17</f>
        <v>20</v>
      </c>
      <c r="AN17" s="49">
        <f>AL17-AM17</f>
        <v>277.39999999999998</v>
      </c>
      <c r="AO17" s="5"/>
      <c r="AP17" s="7">
        <f>(X17/U17)*100</f>
        <v>7.9365079365079358</v>
      </c>
      <c r="AQ17" s="18">
        <f>(AD17/(AC17+AD17))*100</f>
        <v>10</v>
      </c>
      <c r="AR17" s="7">
        <f>(AG17/AC17)*100</f>
        <v>11.111111111111111</v>
      </c>
      <c r="AS17" s="2"/>
      <c r="AT17" s="7" t="s">
        <v>52</v>
      </c>
      <c r="AU17" s="7" t="s">
        <v>52</v>
      </c>
      <c r="AV17" s="7" t="s">
        <v>57</v>
      </c>
    </row>
    <row r="18" spans="2:48" ht="16.5" thickBot="1">
      <c r="B18" s="14" t="s">
        <v>80</v>
      </c>
      <c r="C18" s="12"/>
      <c r="D18" s="12"/>
      <c r="E18" s="2"/>
      <c r="F18" s="8"/>
      <c r="G18" s="8"/>
      <c r="H18" s="8"/>
      <c r="I18" s="8"/>
      <c r="J18" s="8"/>
      <c r="K18" s="8"/>
      <c r="L18" s="2"/>
      <c r="M18" s="8"/>
      <c r="N18" s="8"/>
      <c r="O18" s="2"/>
      <c r="P18" s="133">
        <f>D17-K17-M17-N17</f>
        <v>1</v>
      </c>
      <c r="Q18" s="2"/>
      <c r="R18" s="8"/>
      <c r="S18" s="48"/>
      <c r="T18" s="8"/>
      <c r="U18" s="134">
        <f>P18*T17</f>
        <v>17</v>
      </c>
      <c r="V18" s="2"/>
      <c r="W18" s="20"/>
      <c r="X18" s="75"/>
      <c r="Y18" s="21"/>
      <c r="Z18" s="20"/>
      <c r="AA18" s="23"/>
      <c r="AB18" s="5"/>
      <c r="AC18" s="8"/>
      <c r="AD18" s="48"/>
      <c r="AE18" s="8"/>
      <c r="AF18" s="8"/>
      <c r="AG18" s="8"/>
      <c r="AH18" s="4"/>
      <c r="AI18" s="8"/>
      <c r="AJ18" s="8"/>
      <c r="AK18" s="8"/>
      <c r="AL18" s="8"/>
      <c r="AM18" s="8"/>
      <c r="AN18" s="8"/>
      <c r="AO18" s="5"/>
      <c r="AP18" s="134">
        <f>(X17/U18)*100</f>
        <v>58.82352941176471</v>
      </c>
      <c r="AQ18" s="8"/>
      <c r="AR18" s="8"/>
      <c r="AS18" s="2"/>
      <c r="AT18" s="8"/>
      <c r="AU18" s="8"/>
      <c r="AV18" s="10"/>
    </row>
    <row r="19" spans="2:48" ht="15.75" thickBot="1"/>
    <row r="20" spans="2:48" ht="16.5" thickBot="1">
      <c r="B20" s="13">
        <v>41815</v>
      </c>
      <c r="C20" s="11" t="s">
        <v>0</v>
      </c>
      <c r="D20" s="15">
        <v>8</v>
      </c>
      <c r="E20" s="2">
        <v>2</v>
      </c>
      <c r="F20" s="7">
        <v>0</v>
      </c>
      <c r="G20" s="7">
        <v>3.5</v>
      </c>
      <c r="H20" s="7">
        <v>0</v>
      </c>
      <c r="I20" s="7">
        <v>0</v>
      </c>
      <c r="J20" s="7">
        <v>0</v>
      </c>
      <c r="K20" s="7">
        <f>SUM(F20:J20)</f>
        <v>3.5</v>
      </c>
      <c r="L20" s="2"/>
      <c r="M20" s="7">
        <v>0</v>
      </c>
      <c r="N20" s="7">
        <v>0</v>
      </c>
      <c r="O20" s="2"/>
      <c r="P20" s="17">
        <f>D20-(M20+N20)</f>
        <v>8</v>
      </c>
      <c r="Q20" s="2"/>
      <c r="R20" s="7" t="s">
        <v>51</v>
      </c>
      <c r="S20" s="106">
        <v>1.8</v>
      </c>
      <c r="T20" s="7">
        <v>17</v>
      </c>
      <c r="U20" s="18">
        <v>126</v>
      </c>
      <c r="V20" s="2"/>
      <c r="W20" s="19">
        <v>73</v>
      </c>
      <c r="X20" s="74">
        <v>73</v>
      </c>
      <c r="Y20" s="22"/>
      <c r="Z20" s="19">
        <v>0</v>
      </c>
      <c r="AA20" s="19">
        <v>5</v>
      </c>
      <c r="AB20" s="5"/>
      <c r="AC20" s="18">
        <f>X20*S20</f>
        <v>131.4</v>
      </c>
      <c r="AD20" s="47">
        <v>10</v>
      </c>
      <c r="AE20" s="7">
        <v>0</v>
      </c>
      <c r="AF20" s="7">
        <v>0</v>
      </c>
      <c r="AG20" s="47">
        <f>AD20+AF20</f>
        <v>10</v>
      </c>
      <c r="AH20" s="4"/>
      <c r="AI20" s="7">
        <v>0</v>
      </c>
      <c r="AJ20" s="7">
        <v>0</v>
      </c>
      <c r="AK20" s="7">
        <f>100- ((AI20+AJ20)/(X20*2))*100</f>
        <v>100</v>
      </c>
      <c r="AL20" s="49">
        <f>AN17</f>
        <v>277.39999999999998</v>
      </c>
      <c r="AM20" s="49">
        <f>AC20+AD20+AE20+AF20</f>
        <v>141.4</v>
      </c>
      <c r="AN20" s="49">
        <f>AL20-AM20</f>
        <v>135.99999999999997</v>
      </c>
      <c r="AO20" s="5"/>
      <c r="AP20" s="7">
        <f>(X20/U20)*100</f>
        <v>57.936507936507944</v>
      </c>
      <c r="AQ20" s="18">
        <f>(AD20/(AC20+AD20))*100</f>
        <v>7.0721357850070721</v>
      </c>
      <c r="AR20" s="7">
        <f>(AG20/AC20)*100</f>
        <v>7.6103500761035008</v>
      </c>
      <c r="AS20" s="2"/>
      <c r="AT20" s="7" t="s">
        <v>52</v>
      </c>
      <c r="AU20" s="7" t="s">
        <v>52</v>
      </c>
      <c r="AV20" s="7" t="s">
        <v>57</v>
      </c>
    </row>
    <row r="21" spans="2:48" ht="16.5" thickBot="1">
      <c r="B21" s="14" t="s">
        <v>176</v>
      </c>
      <c r="C21" s="12"/>
      <c r="D21" s="12"/>
      <c r="E21" s="2"/>
      <c r="F21" s="8"/>
      <c r="G21" s="8"/>
      <c r="H21" s="8"/>
      <c r="I21" s="8"/>
      <c r="J21" s="8"/>
      <c r="K21" s="8"/>
      <c r="L21" s="2"/>
      <c r="M21" s="8"/>
      <c r="N21" s="8"/>
      <c r="O21" s="2"/>
      <c r="P21" s="133">
        <f>D20-K20-M20-N20</f>
        <v>4.5</v>
      </c>
      <c r="Q21" s="2"/>
      <c r="R21" s="8"/>
      <c r="S21" s="48"/>
      <c r="T21" s="8"/>
      <c r="U21" s="134">
        <f>P21*T20</f>
        <v>76.5</v>
      </c>
      <c r="V21" s="2"/>
      <c r="W21" s="20"/>
      <c r="X21" s="75"/>
      <c r="Y21" s="21"/>
      <c r="Z21" s="20"/>
      <c r="AA21" s="23"/>
      <c r="AB21" s="5"/>
      <c r="AC21" s="8"/>
      <c r="AD21" s="48"/>
      <c r="AE21" s="8"/>
      <c r="AF21" s="8"/>
      <c r="AG21" s="8"/>
      <c r="AH21" s="4"/>
      <c r="AI21" s="8"/>
      <c r="AJ21" s="8"/>
      <c r="AK21" s="8"/>
      <c r="AL21" s="8"/>
      <c r="AM21" s="8"/>
      <c r="AN21" s="8"/>
      <c r="AO21" s="5"/>
      <c r="AP21" s="134">
        <f>(X20/U21)*100</f>
        <v>95.424836601307192</v>
      </c>
      <c r="AQ21" s="8"/>
      <c r="AR21" s="8"/>
      <c r="AS21" s="2"/>
      <c r="AT21" s="8"/>
      <c r="AU21" s="8"/>
      <c r="AV21" s="10"/>
    </row>
    <row r="23" spans="2:48" ht="15.75" thickBot="1">
      <c r="B23" s="94" t="s">
        <v>139</v>
      </c>
    </row>
    <row r="24" spans="2:48" s="165" customFormat="1">
      <c r="B24" s="150" t="s">
        <v>32</v>
      </c>
      <c r="C24" s="151" t="s">
        <v>1</v>
      </c>
      <c r="D24" s="152" t="s">
        <v>1</v>
      </c>
      <c r="E24" s="153"/>
      <c r="F24" s="220" t="s">
        <v>12</v>
      </c>
      <c r="G24" s="221"/>
      <c r="H24" s="221"/>
      <c r="I24" s="221"/>
      <c r="J24" s="221"/>
      <c r="K24" s="222"/>
      <c r="L24" s="154"/>
      <c r="M24" s="223" t="s">
        <v>33</v>
      </c>
      <c r="N24" s="224"/>
      <c r="O24" s="154"/>
      <c r="P24" s="154" t="s">
        <v>10</v>
      </c>
      <c r="Q24" s="153"/>
      <c r="R24" s="154" t="s">
        <v>41</v>
      </c>
      <c r="S24" s="155"/>
      <c r="T24" s="154" t="s">
        <v>29</v>
      </c>
      <c r="U24" s="154" t="s">
        <v>14</v>
      </c>
      <c r="V24" s="153" t="s">
        <v>9</v>
      </c>
      <c r="W24" s="156" t="s">
        <v>62</v>
      </c>
      <c r="X24" s="157" t="s">
        <v>14</v>
      </c>
      <c r="Y24" s="158"/>
      <c r="Z24" s="159" t="s">
        <v>59</v>
      </c>
      <c r="AA24" s="160" t="s">
        <v>43</v>
      </c>
      <c r="AB24" s="153"/>
      <c r="AC24" s="161" t="s">
        <v>38</v>
      </c>
      <c r="AD24" s="162"/>
      <c r="AE24" s="153"/>
      <c r="AF24" s="163"/>
      <c r="AG24" s="154" t="s">
        <v>11</v>
      </c>
      <c r="AH24" s="153"/>
      <c r="AI24" s="225" t="s">
        <v>47</v>
      </c>
      <c r="AJ24" s="226"/>
      <c r="AK24" s="227"/>
      <c r="AL24" s="225" t="s">
        <v>39</v>
      </c>
      <c r="AM24" s="226"/>
      <c r="AN24" s="227"/>
      <c r="AO24" s="153"/>
      <c r="AP24" s="154" t="s">
        <v>22</v>
      </c>
      <c r="AQ24" s="154" t="s">
        <v>20</v>
      </c>
      <c r="AR24" s="154" t="s">
        <v>20</v>
      </c>
      <c r="AS24" s="153"/>
      <c r="AT24" s="154" t="s">
        <v>22</v>
      </c>
      <c r="AU24" s="154" t="s">
        <v>9</v>
      </c>
      <c r="AV24" s="164" t="s">
        <v>9</v>
      </c>
    </row>
    <row r="25" spans="2:48" s="165" customFormat="1" ht="15.75" thickBot="1">
      <c r="B25" s="166" t="s">
        <v>9</v>
      </c>
      <c r="C25" s="167" t="s">
        <v>9</v>
      </c>
      <c r="D25" s="168" t="s">
        <v>10</v>
      </c>
      <c r="E25" s="169"/>
      <c r="F25" s="170" t="s">
        <v>3</v>
      </c>
      <c r="G25" s="170" t="s">
        <v>4</v>
      </c>
      <c r="H25" s="170" t="s">
        <v>5</v>
      </c>
      <c r="I25" s="170" t="s">
        <v>6</v>
      </c>
      <c r="J25" s="170" t="s">
        <v>8</v>
      </c>
      <c r="K25" s="170" t="s">
        <v>11</v>
      </c>
      <c r="L25" s="167"/>
      <c r="M25" s="171" t="s">
        <v>10</v>
      </c>
      <c r="N25" s="172" t="s">
        <v>61</v>
      </c>
      <c r="O25" s="167"/>
      <c r="P25" s="167" t="s">
        <v>2</v>
      </c>
      <c r="Q25" s="169"/>
      <c r="R25" s="167"/>
      <c r="S25" s="173" t="s">
        <v>34</v>
      </c>
      <c r="T25" s="167" t="s">
        <v>46</v>
      </c>
      <c r="U25" s="167" t="s">
        <v>16</v>
      </c>
      <c r="V25" s="169" t="s">
        <v>9</v>
      </c>
      <c r="W25" s="174" t="s">
        <v>58</v>
      </c>
      <c r="X25" s="175" t="s">
        <v>11</v>
      </c>
      <c r="Y25" s="176"/>
      <c r="Z25" s="177" t="s">
        <v>42</v>
      </c>
      <c r="AA25" s="178"/>
      <c r="AB25" s="169"/>
      <c r="AC25" s="179" t="s">
        <v>23</v>
      </c>
      <c r="AD25" s="180" t="s">
        <v>18</v>
      </c>
      <c r="AE25" s="179" t="s">
        <v>25</v>
      </c>
      <c r="AF25" s="179" t="s">
        <v>26</v>
      </c>
      <c r="AG25" s="167" t="s">
        <v>30</v>
      </c>
      <c r="AH25" s="169"/>
      <c r="AI25" s="181"/>
      <c r="AJ25" s="169"/>
      <c r="AK25" s="182"/>
      <c r="AL25" s="181" t="s">
        <v>60</v>
      </c>
      <c r="AM25" s="169"/>
      <c r="AN25" s="182" t="s">
        <v>200</v>
      </c>
      <c r="AO25" s="169"/>
      <c r="AP25" s="167" t="s">
        <v>14</v>
      </c>
      <c r="AQ25" s="167" t="s">
        <v>27</v>
      </c>
      <c r="AR25" s="167" t="s">
        <v>28</v>
      </c>
      <c r="AS25" s="169"/>
      <c r="AT25" s="167" t="s">
        <v>14</v>
      </c>
      <c r="AU25" s="167" t="s">
        <v>27</v>
      </c>
      <c r="AV25" s="168" t="s">
        <v>28</v>
      </c>
    </row>
    <row r="26" spans="2:48" s="165" customFormat="1" ht="15.75" thickBot="1">
      <c r="B26" s="183"/>
      <c r="C26" s="184"/>
      <c r="D26" s="185" t="s">
        <v>9</v>
      </c>
      <c r="E26" s="186"/>
      <c r="F26" s="187"/>
      <c r="G26" s="187"/>
      <c r="H26" s="187"/>
      <c r="I26" s="187" t="s">
        <v>7</v>
      </c>
      <c r="J26" s="187"/>
      <c r="K26" s="187"/>
      <c r="L26" s="184"/>
      <c r="M26" s="188" t="s">
        <v>15</v>
      </c>
      <c r="N26" s="187"/>
      <c r="O26" s="184"/>
      <c r="P26" s="184" t="s">
        <v>9</v>
      </c>
      <c r="Q26" s="186"/>
      <c r="R26" s="184"/>
      <c r="S26" s="189"/>
      <c r="T26" s="184" t="s">
        <v>13</v>
      </c>
      <c r="U26" s="184" t="s">
        <v>17</v>
      </c>
      <c r="V26" s="186"/>
      <c r="W26" s="190" t="s">
        <v>19</v>
      </c>
      <c r="X26" s="191"/>
      <c r="Y26" s="186"/>
      <c r="Z26" s="192" t="s">
        <v>19</v>
      </c>
      <c r="AA26" s="193" t="s">
        <v>19</v>
      </c>
      <c r="AB26" s="186"/>
      <c r="AC26" s="184" t="s">
        <v>24</v>
      </c>
      <c r="AD26" s="189" t="s">
        <v>24</v>
      </c>
      <c r="AE26" s="184" t="s">
        <v>24</v>
      </c>
      <c r="AF26" s="184" t="s">
        <v>24</v>
      </c>
      <c r="AG26" s="184" t="s">
        <v>24</v>
      </c>
      <c r="AH26" s="186"/>
      <c r="AI26" s="194" t="s">
        <v>49</v>
      </c>
      <c r="AJ26" s="195" t="s">
        <v>48</v>
      </c>
      <c r="AK26" s="196" t="s">
        <v>50</v>
      </c>
      <c r="AL26" s="197" t="s">
        <v>36</v>
      </c>
      <c r="AM26" s="195" t="s">
        <v>35</v>
      </c>
      <c r="AN26" s="196" t="s">
        <v>37</v>
      </c>
      <c r="AO26" s="186"/>
      <c r="AP26" s="184" t="s">
        <v>20</v>
      </c>
      <c r="AQ26" s="184"/>
      <c r="AR26" s="184"/>
      <c r="AS26" s="186"/>
      <c r="AT26" s="198">
        <v>1</v>
      </c>
      <c r="AU26" s="199">
        <v>0</v>
      </c>
      <c r="AV26" s="185" t="s">
        <v>31</v>
      </c>
    </row>
    <row r="28" spans="2:48">
      <c r="F28">
        <f t="shared" ref="F28:K28" si="0">SUM(F11:F21)</f>
        <v>2</v>
      </c>
      <c r="G28">
        <f t="shared" si="0"/>
        <v>7.5</v>
      </c>
      <c r="H28">
        <f t="shared" si="0"/>
        <v>0</v>
      </c>
      <c r="I28">
        <f t="shared" si="0"/>
        <v>0</v>
      </c>
      <c r="J28">
        <f t="shared" si="0"/>
        <v>7</v>
      </c>
      <c r="K28">
        <f t="shared" si="0"/>
        <v>16.5</v>
      </c>
      <c r="M28">
        <f>SUM(M11:M21)</f>
        <v>0</v>
      </c>
      <c r="N28">
        <f>SUM(N11:N21)</f>
        <v>0</v>
      </c>
      <c r="P28">
        <f>SUM(P11:P21)</f>
        <v>47.5</v>
      </c>
      <c r="Z28">
        <f>SUM(Z11:Z21)</f>
        <v>0</v>
      </c>
      <c r="AA28">
        <f>SUM(AA11:AA21)</f>
        <v>15</v>
      </c>
      <c r="AC28">
        <f>SUM(AC11:AC21)</f>
        <v>414</v>
      </c>
      <c r="AD28">
        <f>SUM(AD11:AD21)</f>
        <v>32</v>
      </c>
      <c r="AE28">
        <f>SUM(AE11:AE21)</f>
        <v>0</v>
      </c>
      <c r="AF28">
        <f>SUM(AF11:AF21)</f>
        <v>0</v>
      </c>
      <c r="AG28">
        <f>SUM(AG11:AG21)</f>
        <v>32</v>
      </c>
    </row>
  </sheetData>
  <mergeCells count="10">
    <mergeCell ref="F24:K24"/>
    <mergeCell ref="M24:N24"/>
    <mergeCell ref="AI24:AK24"/>
    <mergeCell ref="AL24:AN24"/>
    <mergeCell ref="I2:AE2"/>
    <mergeCell ref="AT6:AV6"/>
    <mergeCell ref="F8:K8"/>
    <mergeCell ref="M8:N8"/>
    <mergeCell ref="AI8:AK8"/>
    <mergeCell ref="AL8:AN8"/>
  </mergeCells>
  <conditionalFormatting sqref="AT11:AV11">
    <cfRule type="containsText" dxfId="25" priority="13" operator="containsText" text="Si">
      <formula>NOT(ISERROR(SEARCH("Si",AT11)))</formula>
    </cfRule>
    <cfRule type="containsText" dxfId="24" priority="14" operator="containsText" text="No">
      <formula>NOT(ISERROR(SEARCH("No",AT11)))</formula>
    </cfRule>
  </conditionalFormatting>
  <conditionalFormatting sqref="AT14:AV14">
    <cfRule type="containsText" dxfId="23" priority="5" operator="containsText" text="Si">
      <formula>NOT(ISERROR(SEARCH("Si",AT14)))</formula>
    </cfRule>
    <cfRule type="containsText" dxfId="22" priority="6" operator="containsText" text="No">
      <formula>NOT(ISERROR(SEARCH("No",AT14)))</formula>
    </cfRule>
  </conditionalFormatting>
  <conditionalFormatting sqref="AT17:AV17">
    <cfRule type="containsText" dxfId="21" priority="3" operator="containsText" text="Si">
      <formula>NOT(ISERROR(SEARCH("Si",AT17)))</formula>
    </cfRule>
    <cfRule type="containsText" dxfId="20" priority="4" operator="containsText" text="No">
      <formula>NOT(ISERROR(SEARCH("No",AT17)))</formula>
    </cfRule>
  </conditionalFormatting>
  <conditionalFormatting sqref="AT20:AV20">
    <cfRule type="containsText" dxfId="19" priority="1" operator="containsText" text="Si">
      <formula>NOT(ISERROR(SEARCH("Si",AT20)))</formula>
    </cfRule>
    <cfRule type="containsText" dxfId="18" priority="2" operator="containsText" text="No">
      <formula>NOT(ISERROR(SEARCH("No",AT20)))</formula>
    </cfRule>
  </conditionalFormatting>
  <pageMargins left="0.51181102362204722" right="0.15748031496062992" top="0.74803149606299213" bottom="0.43307086614173229" header="0.31496062992125984" footer="0.31496062992125984"/>
  <pageSetup paperSize="9" scale="60" orientation="landscape" horizontalDpi="200" verticalDpi="200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>
  <dimension ref="B1:AV34"/>
  <sheetViews>
    <sheetView zoomScale="70" zoomScaleNormal="70" workbookViewId="0">
      <selection activeCell="AD20" sqref="AD20"/>
    </sheetView>
  </sheetViews>
  <sheetFormatPr baseColWidth="10" defaultRowHeight="15"/>
  <cols>
    <col min="1" max="1" width="0.7109375" customWidth="1"/>
    <col min="2" max="2" width="9" customWidth="1"/>
    <col min="3" max="4" width="5.42578125" customWidth="1"/>
    <col min="5" max="5" width="0.42578125" customWidth="1"/>
    <col min="6" max="7" width="5.85546875" bestFit="1" customWidth="1"/>
    <col min="8" max="8" width="5.42578125" bestFit="1" customWidth="1"/>
    <col min="9" max="9" width="6" bestFit="1" customWidth="1"/>
    <col min="10" max="10" width="5.28515625" bestFit="1" customWidth="1"/>
    <col min="11" max="11" width="6.42578125" bestFit="1" customWidth="1"/>
    <col min="12" max="12" width="0.5703125" customWidth="1"/>
    <col min="13" max="13" width="6" bestFit="1" customWidth="1"/>
    <col min="14" max="14" width="6.5703125" bestFit="1" customWidth="1"/>
    <col min="15" max="15" width="0.5703125" customWidth="1"/>
    <col min="16" max="16" width="7.5703125" bestFit="1" customWidth="1"/>
    <col min="17" max="17" width="0.5703125" customWidth="1"/>
    <col min="18" max="18" width="11.42578125" bestFit="1" customWidth="1"/>
    <col min="19" max="19" width="5.42578125" style="45" customWidth="1"/>
    <col min="20" max="20" width="5.42578125" customWidth="1"/>
    <col min="21" max="21" width="6" bestFit="1" customWidth="1"/>
    <col min="22" max="22" width="0.5703125" customWidth="1"/>
    <col min="23" max="23" width="9" customWidth="1"/>
    <col min="24" max="24" width="6" bestFit="1" customWidth="1"/>
    <col min="25" max="25" width="0.5703125" customWidth="1"/>
    <col min="26" max="26" width="11" bestFit="1" customWidth="1"/>
    <col min="27" max="27" width="4.5703125" customWidth="1"/>
    <col min="28" max="28" width="0.85546875" customWidth="1"/>
    <col min="29" max="29" width="7" customWidth="1"/>
    <col min="30" max="30" width="7.7109375" style="45" bestFit="1" customWidth="1"/>
    <col min="31" max="31" width="7" bestFit="1" customWidth="1"/>
    <col min="32" max="32" width="6.42578125" bestFit="1" customWidth="1"/>
    <col min="33" max="33" width="7.140625" customWidth="1"/>
    <col min="34" max="34" width="0.5703125" customWidth="1"/>
    <col min="35" max="35" width="4.85546875" hidden="1" customWidth="1"/>
    <col min="36" max="36" width="5.42578125" hidden="1" customWidth="1"/>
    <col min="37" max="37" width="5" hidden="1" customWidth="1"/>
    <col min="38" max="38" width="7.85546875" bestFit="1" customWidth="1"/>
    <col min="39" max="40" width="7.5703125" bestFit="1" customWidth="1"/>
    <col min="41" max="41" width="1" customWidth="1"/>
    <col min="42" max="43" width="4.7109375" customWidth="1"/>
    <col min="44" max="44" width="5.42578125" customWidth="1"/>
    <col min="45" max="45" width="0.85546875" customWidth="1"/>
    <col min="46" max="46" width="5.28515625" customWidth="1"/>
    <col min="47" max="47" width="5" customWidth="1"/>
    <col min="48" max="48" width="5.7109375" customWidth="1"/>
    <col min="49" max="49" width="1.42578125" customWidth="1"/>
    <col min="50" max="51" width="4.7109375" customWidth="1"/>
  </cols>
  <sheetData>
    <row r="1" spans="2:48" ht="11.25" customHeight="1"/>
    <row r="2" spans="2:48" ht="21">
      <c r="I2" s="208" t="s">
        <v>40</v>
      </c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</row>
    <row r="5" spans="2:48" ht="26.25" customHeight="1">
      <c r="B5" s="131" t="s">
        <v>109</v>
      </c>
      <c r="C5" s="131"/>
      <c r="D5" s="131"/>
      <c r="E5" s="132"/>
      <c r="F5" s="131"/>
      <c r="G5" s="132"/>
      <c r="H5" s="132"/>
      <c r="I5" s="131" t="s">
        <v>110</v>
      </c>
    </row>
    <row r="6" spans="2:48">
      <c r="AP6" s="40" t="s">
        <v>21</v>
      </c>
      <c r="AT6" s="209" t="s">
        <v>44</v>
      </c>
      <c r="AU6" s="210"/>
      <c r="AV6" s="211"/>
    </row>
    <row r="7" spans="2:48" ht="15.75" thickBot="1"/>
    <row r="8" spans="2:48">
      <c r="B8" s="29" t="s">
        <v>32</v>
      </c>
      <c r="C8" s="30" t="s">
        <v>1</v>
      </c>
      <c r="D8" s="31" t="s">
        <v>1</v>
      </c>
      <c r="E8" s="54"/>
      <c r="F8" s="212" t="s">
        <v>12</v>
      </c>
      <c r="G8" s="213"/>
      <c r="H8" s="213"/>
      <c r="I8" s="213"/>
      <c r="J8" s="213"/>
      <c r="K8" s="214"/>
      <c r="L8" s="15"/>
      <c r="M8" s="215" t="s">
        <v>33</v>
      </c>
      <c r="N8" s="216"/>
      <c r="O8" s="15"/>
      <c r="P8" s="50" t="s">
        <v>10</v>
      </c>
      <c r="Q8" s="54"/>
      <c r="R8" s="50" t="s">
        <v>41</v>
      </c>
      <c r="S8" s="104"/>
      <c r="T8" s="50" t="s">
        <v>29</v>
      </c>
      <c r="U8" s="55" t="s">
        <v>14</v>
      </c>
      <c r="V8" s="54" t="s">
        <v>9</v>
      </c>
      <c r="W8" s="98" t="s">
        <v>62</v>
      </c>
      <c r="X8" s="96" t="s">
        <v>14</v>
      </c>
      <c r="Y8" s="56"/>
      <c r="Z8" s="102" t="s">
        <v>59</v>
      </c>
      <c r="AA8" s="99" t="s">
        <v>43</v>
      </c>
      <c r="AB8" s="54"/>
      <c r="AC8" s="57" t="s">
        <v>38</v>
      </c>
      <c r="AD8" s="58"/>
      <c r="AE8" s="59"/>
      <c r="AF8" s="60"/>
      <c r="AG8" s="50" t="s">
        <v>11</v>
      </c>
      <c r="AH8" s="54"/>
      <c r="AI8" s="217" t="s">
        <v>47</v>
      </c>
      <c r="AJ8" s="218"/>
      <c r="AK8" s="219"/>
      <c r="AL8" s="217" t="s">
        <v>39</v>
      </c>
      <c r="AM8" s="218"/>
      <c r="AN8" s="219"/>
      <c r="AO8" s="54"/>
      <c r="AP8" s="55" t="s">
        <v>22</v>
      </c>
      <c r="AQ8" s="50" t="s">
        <v>20</v>
      </c>
      <c r="AR8" s="50" t="s">
        <v>20</v>
      </c>
      <c r="AS8" s="54"/>
      <c r="AT8" s="15" t="s">
        <v>22</v>
      </c>
      <c r="AU8" s="15" t="s">
        <v>9</v>
      </c>
      <c r="AV8" s="61" t="s">
        <v>9</v>
      </c>
    </row>
    <row r="9" spans="2:48" ht="15.75" thickBot="1">
      <c r="B9" s="32" t="s">
        <v>9</v>
      </c>
      <c r="C9" s="25" t="s">
        <v>9</v>
      </c>
      <c r="D9" s="33" t="s">
        <v>10</v>
      </c>
      <c r="E9" s="3"/>
      <c r="F9" s="37" t="s">
        <v>3</v>
      </c>
      <c r="G9" s="37" t="s">
        <v>4</v>
      </c>
      <c r="H9" s="37" t="s">
        <v>5</v>
      </c>
      <c r="I9" s="37" t="s">
        <v>6</v>
      </c>
      <c r="J9" s="37" t="s">
        <v>8</v>
      </c>
      <c r="K9" s="37" t="s">
        <v>11</v>
      </c>
      <c r="L9" s="2"/>
      <c r="M9" s="38" t="s">
        <v>10</v>
      </c>
      <c r="N9" s="39" t="s">
        <v>61</v>
      </c>
      <c r="O9" s="1"/>
      <c r="P9" s="25" t="s">
        <v>2</v>
      </c>
      <c r="Q9" s="3"/>
      <c r="R9" s="25"/>
      <c r="S9" s="105" t="s">
        <v>34</v>
      </c>
      <c r="T9" s="25" t="s">
        <v>46</v>
      </c>
      <c r="U9" s="41" t="s">
        <v>16</v>
      </c>
      <c r="V9" s="3" t="s">
        <v>9</v>
      </c>
      <c r="W9" s="101" t="s">
        <v>58</v>
      </c>
      <c r="X9" s="97" t="s">
        <v>11</v>
      </c>
      <c r="Y9" s="6"/>
      <c r="Z9" s="103" t="s">
        <v>42</v>
      </c>
      <c r="AA9" s="100"/>
      <c r="AB9" s="3"/>
      <c r="AC9" s="24" t="s">
        <v>23</v>
      </c>
      <c r="AD9" s="46" t="s">
        <v>18</v>
      </c>
      <c r="AE9" s="24" t="s">
        <v>25</v>
      </c>
      <c r="AF9" s="24" t="s">
        <v>26</v>
      </c>
      <c r="AG9" s="25" t="s">
        <v>30</v>
      </c>
      <c r="AH9" s="16"/>
      <c r="AI9" s="26"/>
      <c r="AJ9" s="27"/>
      <c r="AK9" s="28"/>
      <c r="AL9" s="26" t="s">
        <v>60</v>
      </c>
      <c r="AM9" s="27"/>
      <c r="AN9" s="110" t="s">
        <v>200</v>
      </c>
      <c r="AO9" s="3"/>
      <c r="AP9" s="41" t="s">
        <v>14</v>
      </c>
      <c r="AQ9" s="25" t="s">
        <v>27</v>
      </c>
      <c r="AR9" s="25" t="s">
        <v>28</v>
      </c>
      <c r="AS9" s="3"/>
      <c r="AT9" s="2" t="s">
        <v>14</v>
      </c>
      <c r="AU9" s="2" t="s">
        <v>27</v>
      </c>
      <c r="AV9" s="62" t="s">
        <v>28</v>
      </c>
    </row>
    <row r="10" spans="2:48" ht="15.75" thickBot="1">
      <c r="B10" s="34"/>
      <c r="C10" s="35"/>
      <c r="D10" s="36" t="s">
        <v>9</v>
      </c>
      <c r="E10" s="52"/>
      <c r="F10" s="63"/>
      <c r="G10" s="63"/>
      <c r="H10" s="63"/>
      <c r="I10" s="63" t="s">
        <v>7</v>
      </c>
      <c r="J10" s="63"/>
      <c r="K10" s="63"/>
      <c r="L10" s="12"/>
      <c r="M10" s="51" t="s">
        <v>15</v>
      </c>
      <c r="N10" s="63"/>
      <c r="O10" s="12"/>
      <c r="P10" s="35" t="s">
        <v>9</v>
      </c>
      <c r="Q10" s="52"/>
      <c r="R10" s="35"/>
      <c r="S10" s="67"/>
      <c r="T10" s="35" t="s">
        <v>13</v>
      </c>
      <c r="U10" s="64" t="s">
        <v>17</v>
      </c>
      <c r="V10" s="52"/>
      <c r="W10" s="42" t="s">
        <v>19</v>
      </c>
      <c r="X10" s="65"/>
      <c r="Y10" s="52"/>
      <c r="Z10" s="43" t="s">
        <v>19</v>
      </c>
      <c r="AA10" s="44" t="s">
        <v>19</v>
      </c>
      <c r="AB10" s="66"/>
      <c r="AC10" s="35" t="s">
        <v>24</v>
      </c>
      <c r="AD10" s="67" t="s">
        <v>24</v>
      </c>
      <c r="AE10" s="35" t="s">
        <v>24</v>
      </c>
      <c r="AF10" s="35" t="s">
        <v>24</v>
      </c>
      <c r="AG10" s="35" t="s">
        <v>24</v>
      </c>
      <c r="AH10" s="52"/>
      <c r="AI10" s="68" t="s">
        <v>49</v>
      </c>
      <c r="AJ10" s="69" t="s">
        <v>48</v>
      </c>
      <c r="AK10" s="70" t="s">
        <v>50</v>
      </c>
      <c r="AL10" s="71" t="s">
        <v>36</v>
      </c>
      <c r="AM10" s="69" t="s">
        <v>35</v>
      </c>
      <c r="AN10" s="70" t="s">
        <v>37</v>
      </c>
      <c r="AO10" s="52"/>
      <c r="AP10" s="64" t="s">
        <v>20</v>
      </c>
      <c r="AQ10" s="35"/>
      <c r="AR10" s="35"/>
      <c r="AS10" s="52"/>
      <c r="AT10" s="72">
        <v>1</v>
      </c>
      <c r="AU10" s="73">
        <v>0</v>
      </c>
      <c r="AV10" s="53" t="s">
        <v>31</v>
      </c>
    </row>
    <row r="11" spans="2:48" ht="16.5" thickBot="1">
      <c r="B11" s="13">
        <v>41829</v>
      </c>
      <c r="C11" s="11" t="s">
        <v>0</v>
      </c>
      <c r="D11" s="15">
        <v>8</v>
      </c>
      <c r="E11" s="2">
        <v>2</v>
      </c>
      <c r="F11" s="7">
        <v>2</v>
      </c>
      <c r="G11" s="7">
        <v>0</v>
      </c>
      <c r="H11" s="7">
        <v>0</v>
      </c>
      <c r="I11" s="7">
        <v>0</v>
      </c>
      <c r="J11" s="7">
        <v>0</v>
      </c>
      <c r="K11" s="7">
        <f>SUM(F11:J11)</f>
        <v>2</v>
      </c>
      <c r="L11" s="2"/>
      <c r="M11" s="7">
        <v>0</v>
      </c>
      <c r="N11" s="7">
        <v>0</v>
      </c>
      <c r="O11" s="2"/>
      <c r="P11" s="17">
        <f>D11-(M11+N11)</f>
        <v>8</v>
      </c>
      <c r="Q11" s="2"/>
      <c r="R11" s="7" t="s">
        <v>51</v>
      </c>
      <c r="S11" s="106">
        <v>1.8</v>
      </c>
      <c r="T11" s="7">
        <v>17</v>
      </c>
      <c r="U11" s="18">
        <v>126</v>
      </c>
      <c r="V11" s="2"/>
      <c r="W11" s="19">
        <v>44</v>
      </c>
      <c r="X11" s="74">
        <v>44</v>
      </c>
      <c r="Y11" s="22"/>
      <c r="Z11" s="19">
        <v>0</v>
      </c>
      <c r="AA11" s="19">
        <v>9</v>
      </c>
      <c r="AB11" s="5"/>
      <c r="AC11" s="18">
        <f>X11*S11</f>
        <v>79.2</v>
      </c>
      <c r="AD11" s="47">
        <v>22.6</v>
      </c>
      <c r="AE11" s="7">
        <v>3.2559999999999998</v>
      </c>
      <c r="AF11" s="7">
        <v>1.07</v>
      </c>
      <c r="AG11" s="47">
        <f>AD11+AF11</f>
        <v>23.67</v>
      </c>
      <c r="AH11" s="4"/>
      <c r="AI11" s="7">
        <v>0</v>
      </c>
      <c r="AJ11" s="7">
        <v>0</v>
      </c>
      <c r="AK11" s="7">
        <f>100- ((AI11+AJ11)/(X11*2))*100</f>
        <v>100</v>
      </c>
      <c r="AL11" s="49">
        <v>582</v>
      </c>
      <c r="AM11" s="49">
        <f>AC11+AD11+AE11+AF11</f>
        <v>106.126</v>
      </c>
      <c r="AN11" s="49">
        <f>AL11-AM11</f>
        <v>475.87400000000002</v>
      </c>
      <c r="AO11" s="5"/>
      <c r="AP11" s="7">
        <f>(X11/U11)*100</f>
        <v>34.920634920634917</v>
      </c>
      <c r="AQ11" s="18">
        <f>(AD11/(AC11+AD11))*100</f>
        <v>22.200392927308446</v>
      </c>
      <c r="AR11" s="7">
        <f>(AG11/AC11)*100</f>
        <v>29.88636363636364</v>
      </c>
      <c r="AS11" s="2"/>
      <c r="AT11" s="7" t="s">
        <v>52</v>
      </c>
      <c r="AU11" s="7" t="s">
        <v>52</v>
      </c>
      <c r="AV11" s="7" t="s">
        <v>57</v>
      </c>
    </row>
    <row r="12" spans="2:48" ht="16.5" thickBot="1">
      <c r="B12" s="14" t="s">
        <v>80</v>
      </c>
      <c r="C12" s="12"/>
      <c r="D12" s="12"/>
      <c r="E12" s="2"/>
      <c r="F12" s="8"/>
      <c r="G12" s="8"/>
      <c r="H12" s="8"/>
      <c r="I12" s="8"/>
      <c r="J12" s="8"/>
      <c r="K12" s="8"/>
      <c r="L12" s="2"/>
      <c r="M12" s="8"/>
      <c r="N12" s="8"/>
      <c r="O12" s="2"/>
      <c r="P12" s="133">
        <f>D11-K11-M11-N11</f>
        <v>6</v>
      </c>
      <c r="Q12" s="2"/>
      <c r="R12" s="8"/>
      <c r="S12" s="48"/>
      <c r="T12" s="8"/>
      <c r="U12" s="134">
        <f>P12*T11</f>
        <v>102</v>
      </c>
      <c r="V12" s="2"/>
      <c r="W12" s="20"/>
      <c r="X12" s="75"/>
      <c r="Y12" s="21"/>
      <c r="Z12" s="20"/>
      <c r="AA12" s="23"/>
      <c r="AB12" s="5"/>
      <c r="AC12" s="8"/>
      <c r="AD12" s="48"/>
      <c r="AE12" s="8"/>
      <c r="AF12" s="8"/>
      <c r="AG12" s="8"/>
      <c r="AH12" s="4"/>
      <c r="AI12" s="8"/>
      <c r="AJ12" s="8"/>
      <c r="AK12" s="8"/>
      <c r="AL12" s="8"/>
      <c r="AM12" s="8"/>
      <c r="AN12" s="8"/>
      <c r="AO12" s="5"/>
      <c r="AP12" s="134">
        <f>(X11/U12)*100</f>
        <v>43.137254901960787</v>
      </c>
      <c r="AQ12" s="8"/>
      <c r="AR12" s="8"/>
      <c r="AS12" s="2"/>
      <c r="AT12" s="8"/>
      <c r="AU12" s="8"/>
      <c r="AV12" s="10"/>
    </row>
    <row r="13" spans="2:48" ht="15.75" thickBot="1">
      <c r="AD13"/>
    </row>
    <row r="14" spans="2:48">
      <c r="B14" s="29" t="s">
        <v>32</v>
      </c>
      <c r="C14" s="30" t="s">
        <v>1</v>
      </c>
      <c r="D14" s="31" t="s">
        <v>1</v>
      </c>
      <c r="E14" s="54"/>
      <c r="F14" s="212" t="s">
        <v>12</v>
      </c>
      <c r="G14" s="213"/>
      <c r="H14" s="213"/>
      <c r="I14" s="213"/>
      <c r="J14" s="213"/>
      <c r="K14" s="214"/>
      <c r="L14" s="15"/>
      <c r="M14" s="215" t="s">
        <v>33</v>
      </c>
      <c r="N14" s="216"/>
      <c r="O14" s="15"/>
      <c r="P14" s="50" t="s">
        <v>10</v>
      </c>
      <c r="Q14" s="54"/>
      <c r="R14" s="50" t="s">
        <v>41</v>
      </c>
      <c r="S14" s="104"/>
      <c r="T14" s="50" t="s">
        <v>29</v>
      </c>
      <c r="U14" s="55" t="s">
        <v>14</v>
      </c>
      <c r="V14" s="54" t="s">
        <v>9</v>
      </c>
      <c r="W14" s="98" t="s">
        <v>62</v>
      </c>
      <c r="X14" s="96" t="s">
        <v>14</v>
      </c>
      <c r="Y14" s="56"/>
      <c r="Z14" s="102" t="s">
        <v>59</v>
      </c>
      <c r="AA14" s="99" t="s">
        <v>43</v>
      </c>
      <c r="AB14" s="54"/>
      <c r="AC14" s="57" t="s">
        <v>38</v>
      </c>
      <c r="AD14" s="58"/>
      <c r="AE14" s="59"/>
      <c r="AF14" s="60"/>
      <c r="AG14" s="50" t="s">
        <v>11</v>
      </c>
      <c r="AH14" s="54"/>
      <c r="AI14" s="217" t="s">
        <v>47</v>
      </c>
      <c r="AJ14" s="218"/>
      <c r="AK14" s="219"/>
      <c r="AL14" s="217" t="s">
        <v>39</v>
      </c>
      <c r="AM14" s="218"/>
      <c r="AN14" s="219"/>
      <c r="AO14" s="54"/>
      <c r="AP14" s="55" t="s">
        <v>22</v>
      </c>
      <c r="AQ14" s="50" t="s">
        <v>20</v>
      </c>
      <c r="AR14" s="50" t="s">
        <v>20</v>
      </c>
      <c r="AS14" s="54"/>
      <c r="AT14" s="15" t="s">
        <v>22</v>
      </c>
      <c r="AU14" s="15" t="s">
        <v>9</v>
      </c>
      <c r="AV14" s="61" t="s">
        <v>9</v>
      </c>
    </row>
    <row r="15" spans="2:48" ht="15.75" thickBot="1">
      <c r="B15" s="32" t="s">
        <v>9</v>
      </c>
      <c r="C15" s="25" t="s">
        <v>9</v>
      </c>
      <c r="D15" s="33" t="s">
        <v>10</v>
      </c>
      <c r="E15" s="3"/>
      <c r="F15" s="37" t="s">
        <v>3</v>
      </c>
      <c r="G15" s="37" t="s">
        <v>4</v>
      </c>
      <c r="H15" s="37" t="s">
        <v>5</v>
      </c>
      <c r="I15" s="37" t="s">
        <v>6</v>
      </c>
      <c r="J15" s="37" t="s">
        <v>8</v>
      </c>
      <c r="K15" s="37" t="s">
        <v>11</v>
      </c>
      <c r="L15" s="2"/>
      <c r="M15" s="38" t="s">
        <v>10</v>
      </c>
      <c r="N15" s="39" t="s">
        <v>61</v>
      </c>
      <c r="O15" s="1"/>
      <c r="P15" s="25" t="s">
        <v>2</v>
      </c>
      <c r="Q15" s="3"/>
      <c r="R15" s="25"/>
      <c r="S15" s="105" t="s">
        <v>34</v>
      </c>
      <c r="T15" s="25" t="s">
        <v>46</v>
      </c>
      <c r="U15" s="41" t="s">
        <v>16</v>
      </c>
      <c r="V15" s="3" t="s">
        <v>9</v>
      </c>
      <c r="W15" s="101" t="s">
        <v>58</v>
      </c>
      <c r="X15" s="97" t="s">
        <v>11</v>
      </c>
      <c r="Y15" s="6"/>
      <c r="Z15" s="103" t="s">
        <v>42</v>
      </c>
      <c r="AA15" s="100"/>
      <c r="AB15" s="3"/>
      <c r="AC15" s="24" t="s">
        <v>23</v>
      </c>
      <c r="AD15" s="46" t="s">
        <v>18</v>
      </c>
      <c r="AE15" s="24" t="s">
        <v>25</v>
      </c>
      <c r="AF15" s="24" t="s">
        <v>26</v>
      </c>
      <c r="AG15" s="25" t="s">
        <v>30</v>
      </c>
      <c r="AH15" s="16"/>
      <c r="AI15" s="26"/>
      <c r="AJ15" s="27"/>
      <c r="AK15" s="28"/>
      <c r="AL15" s="26" t="s">
        <v>60</v>
      </c>
      <c r="AM15" s="27"/>
      <c r="AN15" s="110"/>
      <c r="AO15" s="3"/>
      <c r="AP15" s="41" t="s">
        <v>14</v>
      </c>
      <c r="AQ15" s="25" t="s">
        <v>27</v>
      </c>
      <c r="AR15" s="25" t="s">
        <v>28</v>
      </c>
      <c r="AS15" s="3"/>
      <c r="AT15" s="2" t="s">
        <v>14</v>
      </c>
      <c r="AU15" s="2" t="s">
        <v>27</v>
      </c>
      <c r="AV15" s="62" t="s">
        <v>28</v>
      </c>
    </row>
    <row r="16" spans="2:48" ht="15.75" thickBot="1">
      <c r="B16" s="34"/>
      <c r="C16" s="35"/>
      <c r="D16" s="36" t="s">
        <v>9</v>
      </c>
      <c r="E16" s="52"/>
      <c r="F16" s="63"/>
      <c r="G16" s="63"/>
      <c r="H16" s="63"/>
      <c r="I16" s="63" t="s">
        <v>7</v>
      </c>
      <c r="J16" s="63"/>
      <c r="K16" s="63"/>
      <c r="L16" s="12"/>
      <c r="M16" s="51" t="s">
        <v>15</v>
      </c>
      <c r="N16" s="63"/>
      <c r="O16" s="12"/>
      <c r="P16" s="35" t="s">
        <v>9</v>
      </c>
      <c r="Q16" s="52"/>
      <c r="R16" s="35"/>
      <c r="S16" s="67"/>
      <c r="T16" s="35" t="s">
        <v>13</v>
      </c>
      <c r="U16" s="64" t="s">
        <v>17</v>
      </c>
      <c r="V16" s="52"/>
      <c r="W16" s="42" t="s">
        <v>19</v>
      </c>
      <c r="X16" s="65"/>
      <c r="Y16" s="52"/>
      <c r="Z16" s="43" t="s">
        <v>19</v>
      </c>
      <c r="AA16" s="44" t="s">
        <v>19</v>
      </c>
      <c r="AB16" s="66"/>
      <c r="AC16" s="35" t="s">
        <v>24</v>
      </c>
      <c r="AD16" s="67" t="s">
        <v>24</v>
      </c>
      <c r="AE16" s="35" t="s">
        <v>24</v>
      </c>
      <c r="AF16" s="35" t="s">
        <v>24</v>
      </c>
      <c r="AG16" s="35" t="s">
        <v>24</v>
      </c>
      <c r="AH16" s="52"/>
      <c r="AI16" s="68" t="s">
        <v>49</v>
      </c>
      <c r="AJ16" s="69" t="s">
        <v>48</v>
      </c>
      <c r="AK16" s="70" t="s">
        <v>50</v>
      </c>
      <c r="AL16" s="71" t="s">
        <v>36</v>
      </c>
      <c r="AM16" s="69" t="s">
        <v>35</v>
      </c>
      <c r="AN16" s="70" t="s">
        <v>37</v>
      </c>
      <c r="AO16" s="52"/>
      <c r="AP16" s="64" t="s">
        <v>20</v>
      </c>
      <c r="AQ16" s="35"/>
      <c r="AR16" s="35"/>
      <c r="AS16" s="52"/>
      <c r="AT16" s="72">
        <v>1</v>
      </c>
      <c r="AU16" s="73">
        <v>0</v>
      </c>
      <c r="AV16" s="53" t="s">
        <v>31</v>
      </c>
    </row>
    <row r="17" spans="2:48" ht="16.5" thickBot="1">
      <c r="B17" s="13">
        <v>41845</v>
      </c>
      <c r="C17" s="11" t="s">
        <v>0</v>
      </c>
      <c r="D17" s="15">
        <v>10</v>
      </c>
      <c r="E17" s="2">
        <v>2</v>
      </c>
      <c r="F17" s="7">
        <v>2</v>
      </c>
      <c r="G17" s="7">
        <v>0</v>
      </c>
      <c r="H17" s="7">
        <v>0</v>
      </c>
      <c r="I17" s="7">
        <v>0</v>
      </c>
      <c r="J17" s="7">
        <v>0</v>
      </c>
      <c r="K17" s="7">
        <f>SUM(F17:J17)</f>
        <v>2</v>
      </c>
      <c r="L17" s="2"/>
      <c r="M17" s="7">
        <v>0</v>
      </c>
      <c r="N17" s="7">
        <v>0</v>
      </c>
      <c r="O17" s="2"/>
      <c r="P17" s="17">
        <f>D17-(M17+N17)</f>
        <v>10</v>
      </c>
      <c r="Q17" s="2"/>
      <c r="R17" s="7" t="s">
        <v>51</v>
      </c>
      <c r="S17" s="106">
        <v>1.8</v>
      </c>
      <c r="T17" s="7">
        <v>17</v>
      </c>
      <c r="U17" s="18">
        <v>126</v>
      </c>
      <c r="V17" s="2"/>
      <c r="W17" s="19">
        <v>95</v>
      </c>
      <c r="X17" s="74">
        <v>95</v>
      </c>
      <c r="Y17" s="22"/>
      <c r="Z17" s="19">
        <v>0</v>
      </c>
      <c r="AA17" s="19">
        <v>10</v>
      </c>
      <c r="AB17" s="5"/>
      <c r="AC17" s="18">
        <f>X17*S17</f>
        <v>171</v>
      </c>
      <c r="AD17" s="47">
        <v>22.6</v>
      </c>
      <c r="AE17" s="7">
        <v>3.2559999999999998</v>
      </c>
      <c r="AF17" s="7">
        <v>1.07</v>
      </c>
      <c r="AG17" s="47">
        <f>AD17+AF17</f>
        <v>23.67</v>
      </c>
      <c r="AH17" s="4"/>
      <c r="AI17" s="7">
        <v>0</v>
      </c>
      <c r="AJ17" s="7">
        <v>0</v>
      </c>
      <c r="AK17" s="7">
        <f>100- ((AI17+AJ17)/(X17*2))*100</f>
        <v>100</v>
      </c>
      <c r="AL17" s="49">
        <v>5201.84</v>
      </c>
      <c r="AM17" s="49">
        <f>AC17+AD17+AE17+AF17</f>
        <v>197.92599999999999</v>
      </c>
      <c r="AN17" s="49">
        <f>AL17-AM17</f>
        <v>5003.9139999999998</v>
      </c>
      <c r="AO17" s="5"/>
      <c r="AP17" s="7">
        <f>(X17/U17)*100</f>
        <v>75.396825396825392</v>
      </c>
      <c r="AQ17" s="18">
        <f>(AD17/(AC17+AD17))*100</f>
        <v>11.673553719008266</v>
      </c>
      <c r="AR17" s="7">
        <f>(AG17/AC17)*100</f>
        <v>13.842105263157894</v>
      </c>
      <c r="AS17" s="2"/>
      <c r="AT17" s="7" t="s">
        <v>52</v>
      </c>
      <c r="AU17" s="7" t="s">
        <v>52</v>
      </c>
      <c r="AV17" s="7" t="s">
        <v>57</v>
      </c>
    </row>
    <row r="18" spans="2:48" ht="16.5" thickBot="1">
      <c r="B18" s="14" t="s">
        <v>201</v>
      </c>
      <c r="C18" s="12"/>
      <c r="D18" s="12"/>
      <c r="E18" s="2"/>
      <c r="F18" s="8"/>
      <c r="G18" s="8"/>
      <c r="H18" s="8"/>
      <c r="I18" s="8"/>
      <c r="J18" s="8"/>
      <c r="K18" s="8"/>
      <c r="L18" s="2"/>
      <c r="M18" s="8"/>
      <c r="N18" s="8"/>
      <c r="O18" s="2"/>
      <c r="P18" s="133">
        <f>D17-K17-M17-N17</f>
        <v>8</v>
      </c>
      <c r="Q18" s="2"/>
      <c r="R18" s="8"/>
      <c r="S18" s="48"/>
      <c r="T18" s="8"/>
      <c r="U18" s="134">
        <f>P18*T17</f>
        <v>136</v>
      </c>
      <c r="V18" s="2"/>
      <c r="W18" s="20"/>
      <c r="X18" s="75"/>
      <c r="Y18" s="21"/>
      <c r="Z18" s="20"/>
      <c r="AA18" s="23"/>
      <c r="AB18" s="5"/>
      <c r="AC18" s="8"/>
      <c r="AD18" s="48"/>
      <c r="AE18" s="8"/>
      <c r="AF18" s="8"/>
      <c r="AG18" s="8"/>
      <c r="AH18" s="4"/>
      <c r="AI18" s="8"/>
      <c r="AJ18" s="8"/>
      <c r="AK18" s="8"/>
      <c r="AL18" s="8"/>
      <c r="AM18" s="8"/>
      <c r="AN18" s="8"/>
      <c r="AO18" s="5"/>
      <c r="AP18" s="134">
        <f>(X17/U18)*100</f>
        <v>69.85294117647058</v>
      </c>
      <c r="AQ18" s="8"/>
      <c r="AR18" s="8"/>
      <c r="AS18" s="2"/>
      <c r="AT18" s="8"/>
      <c r="AU18" s="8"/>
      <c r="AV18" s="10"/>
    </row>
    <row r="19" spans="2:48" ht="15.75" thickBot="1">
      <c r="AD19"/>
    </row>
    <row r="20" spans="2:48" ht="16.5" thickBot="1">
      <c r="B20" s="13">
        <v>41846</v>
      </c>
      <c r="C20" s="11" t="s">
        <v>0</v>
      </c>
      <c r="D20" s="15">
        <v>4</v>
      </c>
      <c r="E20" s="2">
        <v>2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f>SUM(F20:J20)</f>
        <v>0</v>
      </c>
      <c r="L20" s="2"/>
      <c r="M20" s="7">
        <v>0</v>
      </c>
      <c r="N20" s="7">
        <v>0</v>
      </c>
      <c r="O20" s="2"/>
      <c r="P20" s="17">
        <f>D20-(M20+N20)</f>
        <v>4</v>
      </c>
      <c r="Q20" s="2"/>
      <c r="R20" s="7" t="s">
        <v>51</v>
      </c>
      <c r="S20" s="106">
        <v>1.8</v>
      </c>
      <c r="T20" s="7">
        <v>17</v>
      </c>
      <c r="U20" s="18">
        <v>126</v>
      </c>
      <c r="V20" s="2"/>
      <c r="W20" s="19">
        <v>60</v>
      </c>
      <c r="X20" s="74">
        <v>60</v>
      </c>
      <c r="Y20" s="22"/>
      <c r="Z20" s="19">
        <v>0</v>
      </c>
      <c r="AA20" s="19">
        <v>4</v>
      </c>
      <c r="AB20" s="5"/>
      <c r="AC20" s="18">
        <f>X20*S20</f>
        <v>108</v>
      </c>
      <c r="AD20" s="47">
        <v>8</v>
      </c>
      <c r="AE20" s="7">
        <v>3.2559999999999998</v>
      </c>
      <c r="AF20" s="7">
        <v>1.07</v>
      </c>
      <c r="AG20" s="47">
        <f>AD20+AF20</f>
        <v>9.07</v>
      </c>
      <c r="AH20" s="4"/>
      <c r="AI20" s="7">
        <v>0</v>
      </c>
      <c r="AJ20" s="7">
        <v>0</v>
      </c>
      <c r="AK20" s="7">
        <f>100- ((AI20+AJ20)/(X20*2))*100</f>
        <v>100</v>
      </c>
      <c r="AL20" s="49">
        <f>AN17</f>
        <v>5003.9139999999998</v>
      </c>
      <c r="AM20" s="49">
        <f>AC20+AD20+AE20+AF20</f>
        <v>120.32599999999999</v>
      </c>
      <c r="AN20" s="49">
        <f>AL20-AM20</f>
        <v>4883.5879999999997</v>
      </c>
      <c r="AO20" s="5"/>
      <c r="AP20" s="7">
        <f>(X20/U20)*100</f>
        <v>47.619047619047613</v>
      </c>
      <c r="AQ20" s="18">
        <f>(AD20/(AC20+AD20))*100</f>
        <v>6.8965517241379306</v>
      </c>
      <c r="AR20" s="7">
        <f>(AG20/AC20)*100</f>
        <v>8.3981481481481488</v>
      </c>
      <c r="AS20" s="2"/>
      <c r="AT20" s="7" t="s">
        <v>52</v>
      </c>
      <c r="AU20" s="7" t="s">
        <v>52</v>
      </c>
      <c r="AV20" s="7" t="s">
        <v>57</v>
      </c>
    </row>
    <row r="21" spans="2:48" ht="16.5" thickBot="1">
      <c r="B21" s="14" t="s">
        <v>201</v>
      </c>
      <c r="C21" s="12"/>
      <c r="D21" s="12"/>
      <c r="E21" s="2"/>
      <c r="F21" s="8"/>
      <c r="G21" s="8"/>
      <c r="H21" s="8"/>
      <c r="I21" s="8"/>
      <c r="J21" s="8"/>
      <c r="K21" s="8"/>
      <c r="L21" s="2"/>
      <c r="M21" s="8"/>
      <c r="N21" s="8"/>
      <c r="O21" s="2"/>
      <c r="P21" s="133">
        <f>D20-K20-M20-N20</f>
        <v>4</v>
      </c>
      <c r="Q21" s="2"/>
      <c r="R21" s="8"/>
      <c r="S21" s="48"/>
      <c r="T21" s="8"/>
      <c r="U21" s="134">
        <f>P21*T20</f>
        <v>68</v>
      </c>
      <c r="V21" s="2"/>
      <c r="W21" s="20"/>
      <c r="X21" s="75"/>
      <c r="Y21" s="21"/>
      <c r="Z21" s="20"/>
      <c r="AA21" s="23"/>
      <c r="AB21" s="5"/>
      <c r="AC21" s="8"/>
      <c r="AD21" s="48"/>
      <c r="AE21" s="8"/>
      <c r="AF21" s="8"/>
      <c r="AG21" s="8"/>
      <c r="AH21" s="4"/>
      <c r="AI21" s="8"/>
      <c r="AJ21" s="8"/>
      <c r="AK21" s="8"/>
      <c r="AL21" s="8"/>
      <c r="AM21" s="8"/>
      <c r="AN21" s="8"/>
      <c r="AO21" s="5"/>
      <c r="AP21" s="134">
        <f>(X20/U21)*100</f>
        <v>88.235294117647058</v>
      </c>
      <c r="AQ21" s="8"/>
      <c r="AR21" s="8"/>
      <c r="AS21" s="2"/>
      <c r="AT21" s="8"/>
      <c r="AU21" s="8"/>
      <c r="AV21" s="10"/>
    </row>
    <row r="22" spans="2:48" ht="15.75" thickBot="1"/>
    <row r="23" spans="2:48" ht="16.5" thickBot="1">
      <c r="B23" s="13">
        <v>41848</v>
      </c>
      <c r="C23" s="11" t="s">
        <v>0</v>
      </c>
      <c r="D23" s="15">
        <v>10</v>
      </c>
      <c r="E23" s="2">
        <v>2</v>
      </c>
      <c r="F23" s="7">
        <v>1.5</v>
      </c>
      <c r="G23" s="7">
        <v>0</v>
      </c>
      <c r="H23" s="7">
        <v>0</v>
      </c>
      <c r="I23" s="7">
        <v>0</v>
      </c>
      <c r="J23" s="7">
        <v>0</v>
      </c>
      <c r="K23" s="7">
        <f>SUM(F23:J23)</f>
        <v>1.5</v>
      </c>
      <c r="L23" s="2"/>
      <c r="M23" s="7">
        <v>0</v>
      </c>
      <c r="N23" s="7">
        <v>0</v>
      </c>
      <c r="O23" s="2"/>
      <c r="P23" s="17">
        <f>D23-(M23+N23)</f>
        <v>10</v>
      </c>
      <c r="Q23" s="2"/>
      <c r="R23" s="7" t="s">
        <v>51</v>
      </c>
      <c r="S23" s="106">
        <v>1.8</v>
      </c>
      <c r="T23" s="7">
        <v>17</v>
      </c>
      <c r="U23" s="18">
        <v>126</v>
      </c>
      <c r="V23" s="2"/>
      <c r="W23" s="19">
        <v>120</v>
      </c>
      <c r="X23" s="74">
        <v>120</v>
      </c>
      <c r="Y23" s="22"/>
      <c r="Z23" s="19">
        <v>0</v>
      </c>
      <c r="AA23" s="19">
        <v>7</v>
      </c>
      <c r="AB23" s="5"/>
      <c r="AC23" s="18">
        <f>X23*S23</f>
        <v>216</v>
      </c>
      <c r="AD23" s="47">
        <v>14</v>
      </c>
      <c r="AE23" s="7">
        <v>2.56</v>
      </c>
      <c r="AF23" s="7">
        <v>1.07</v>
      </c>
      <c r="AG23" s="47">
        <f>AD23+AF23</f>
        <v>15.07</v>
      </c>
      <c r="AH23" s="4"/>
      <c r="AI23" s="7">
        <v>0</v>
      </c>
      <c r="AJ23" s="7">
        <v>0</v>
      </c>
      <c r="AK23" s="7">
        <f>100- ((AI23+AJ23)/(X23*2))*100</f>
        <v>100</v>
      </c>
      <c r="AL23" s="49">
        <f>AN20</f>
        <v>4883.5879999999997</v>
      </c>
      <c r="AM23" s="49">
        <f>AC23+AD23+AE23+AF23</f>
        <v>233.63</v>
      </c>
      <c r="AN23" s="49">
        <f>AL23-AM23</f>
        <v>4649.9579999999996</v>
      </c>
      <c r="AO23" s="5"/>
      <c r="AP23" s="7">
        <f>(X23/U23)*100</f>
        <v>95.238095238095227</v>
      </c>
      <c r="AQ23" s="18">
        <f>(AD23/(AC23+AD23))*100</f>
        <v>6.0869565217391308</v>
      </c>
      <c r="AR23" s="7">
        <f>(AG23/AC23)*100</f>
        <v>6.9768518518518521</v>
      </c>
      <c r="AS23" s="2"/>
      <c r="AT23" s="7" t="s">
        <v>52</v>
      </c>
      <c r="AU23" s="7" t="s">
        <v>52</v>
      </c>
      <c r="AV23" s="7" t="s">
        <v>57</v>
      </c>
    </row>
    <row r="24" spans="2:48" ht="16.5" thickBot="1">
      <c r="B24" s="14" t="s">
        <v>201</v>
      </c>
      <c r="C24" s="12"/>
      <c r="D24" s="12"/>
      <c r="E24" s="2"/>
      <c r="F24" s="8"/>
      <c r="G24" s="8"/>
      <c r="H24" s="8"/>
      <c r="I24" s="8"/>
      <c r="J24" s="8"/>
      <c r="K24" s="8"/>
      <c r="L24" s="2"/>
      <c r="M24" s="8"/>
      <c r="N24" s="8"/>
      <c r="O24" s="2"/>
      <c r="P24" s="133">
        <f>D23-K23-M23-N23</f>
        <v>8.5</v>
      </c>
      <c r="Q24" s="2"/>
      <c r="R24" s="8"/>
      <c r="S24" s="48"/>
      <c r="T24" s="8"/>
      <c r="U24" s="134">
        <f>P24*T23</f>
        <v>144.5</v>
      </c>
      <c r="V24" s="2"/>
      <c r="W24" s="20"/>
      <c r="X24" s="75"/>
      <c r="Y24" s="21"/>
      <c r="Z24" s="20"/>
      <c r="AA24" s="23"/>
      <c r="AB24" s="5"/>
      <c r="AC24" s="8"/>
      <c r="AD24" s="48"/>
      <c r="AE24" s="8"/>
      <c r="AF24" s="8"/>
      <c r="AG24" s="8"/>
      <c r="AH24" s="4"/>
      <c r="AI24" s="8"/>
      <c r="AJ24" s="8"/>
      <c r="AK24" s="8"/>
      <c r="AL24" s="8"/>
      <c r="AM24" s="8"/>
      <c r="AN24" s="8"/>
      <c r="AO24" s="5"/>
      <c r="AP24" s="134">
        <f>(X23/U24)*100</f>
        <v>83.044982698961931</v>
      </c>
      <c r="AQ24" s="8"/>
      <c r="AR24" s="8"/>
      <c r="AS24" s="2"/>
      <c r="AT24" s="8"/>
      <c r="AU24" s="8"/>
      <c r="AV24" s="10"/>
    </row>
    <row r="25" spans="2:48" ht="15.75" thickBot="1">
      <c r="B25" s="94"/>
    </row>
    <row r="26" spans="2:48" ht="16.5" thickBot="1">
      <c r="B26" s="13">
        <v>41848</v>
      </c>
      <c r="C26" s="11" t="s">
        <v>0</v>
      </c>
      <c r="D26" s="15">
        <v>10</v>
      </c>
      <c r="E26" s="2">
        <v>2</v>
      </c>
      <c r="F26" s="7">
        <v>1.5</v>
      </c>
      <c r="G26" s="7">
        <v>0</v>
      </c>
      <c r="H26" s="7">
        <v>0</v>
      </c>
      <c r="I26" s="7">
        <v>0</v>
      </c>
      <c r="J26" s="7">
        <v>0</v>
      </c>
      <c r="K26" s="7">
        <f>SUM(F26:J26)</f>
        <v>1.5</v>
      </c>
      <c r="L26" s="2"/>
      <c r="M26" s="7">
        <v>0</v>
      </c>
      <c r="N26" s="7">
        <v>0</v>
      </c>
      <c r="O26" s="2"/>
      <c r="P26" s="17">
        <f>D26-(M26+N26)</f>
        <v>10</v>
      </c>
      <c r="Q26" s="2"/>
      <c r="R26" s="7" t="s">
        <v>51</v>
      </c>
      <c r="S26" s="106">
        <v>1.8</v>
      </c>
      <c r="T26" s="7">
        <v>17</v>
      </c>
      <c r="U26" s="18">
        <v>126</v>
      </c>
      <c r="V26" s="2"/>
      <c r="W26" s="19">
        <v>107</v>
      </c>
      <c r="X26" s="74">
        <v>107</v>
      </c>
      <c r="Y26" s="22"/>
      <c r="Z26" s="19">
        <v>0</v>
      </c>
      <c r="AA26" s="19">
        <v>5</v>
      </c>
      <c r="AB26" s="5"/>
      <c r="AC26" s="18">
        <f>X26*S26</f>
        <v>192.6</v>
      </c>
      <c r="AD26" s="47">
        <v>14</v>
      </c>
      <c r="AE26" s="7">
        <v>2.56</v>
      </c>
      <c r="AF26" s="7">
        <v>1.07</v>
      </c>
      <c r="AG26" s="47">
        <f>AD26+AF26</f>
        <v>15.07</v>
      </c>
      <c r="AH26" s="4"/>
      <c r="AI26" s="7">
        <v>0</v>
      </c>
      <c r="AJ26" s="7">
        <v>0</v>
      </c>
      <c r="AK26" s="7">
        <f>100- ((AI26+AJ26)/(X26*2))*100</f>
        <v>100</v>
      </c>
      <c r="AL26" s="49">
        <f>AN23</f>
        <v>4649.9579999999996</v>
      </c>
      <c r="AM26" s="49">
        <f>AC26+AD26+AE26+AF26</f>
        <v>210.23</v>
      </c>
      <c r="AN26" s="49">
        <f>AL26-AM26</f>
        <v>4439.7280000000001</v>
      </c>
      <c r="AO26" s="5"/>
      <c r="AP26" s="7">
        <f>(X26/U26)*100</f>
        <v>84.920634920634924</v>
      </c>
      <c r="AQ26" s="18">
        <f>(AD26/(AC26+AD26))*100</f>
        <v>6.7763794772507264</v>
      </c>
      <c r="AR26" s="7">
        <f>(AG26/AC26)*100</f>
        <v>7.8245067497403955</v>
      </c>
      <c r="AS26" s="2"/>
      <c r="AT26" s="7" t="s">
        <v>52</v>
      </c>
      <c r="AU26" s="7" t="s">
        <v>52</v>
      </c>
      <c r="AV26" s="7" t="s">
        <v>57</v>
      </c>
    </row>
    <row r="27" spans="2:48" ht="16.5" thickBot="1">
      <c r="B27" s="14" t="s">
        <v>186</v>
      </c>
      <c r="C27" s="12"/>
      <c r="D27" s="12"/>
      <c r="E27" s="2"/>
      <c r="F27" s="8"/>
      <c r="G27" s="8"/>
      <c r="H27" s="8"/>
      <c r="I27" s="8"/>
      <c r="J27" s="8"/>
      <c r="K27" s="8"/>
      <c r="L27" s="2"/>
      <c r="M27" s="8"/>
      <c r="N27" s="8"/>
      <c r="O27" s="2"/>
      <c r="P27" s="133">
        <f>D26-K26-M26-N26</f>
        <v>8.5</v>
      </c>
      <c r="Q27" s="2"/>
      <c r="R27" s="8"/>
      <c r="S27" s="48"/>
      <c r="T27" s="8"/>
      <c r="U27" s="134">
        <f>P27*T26</f>
        <v>144.5</v>
      </c>
      <c r="V27" s="2"/>
      <c r="W27" s="20"/>
      <c r="X27" s="75"/>
      <c r="Y27" s="21"/>
      <c r="Z27" s="20"/>
      <c r="AA27" s="23"/>
      <c r="AB27" s="5"/>
      <c r="AC27" s="8"/>
      <c r="AD27" s="48"/>
      <c r="AE27" s="8"/>
      <c r="AF27" s="8"/>
      <c r="AG27" s="8"/>
      <c r="AH27" s="4"/>
      <c r="AI27" s="8"/>
      <c r="AJ27" s="8"/>
      <c r="AK27" s="8"/>
      <c r="AL27" s="8"/>
      <c r="AM27" s="8"/>
      <c r="AN27" s="8"/>
      <c r="AO27" s="5"/>
      <c r="AP27" s="134">
        <f>(X26/U27)*100</f>
        <v>74.048442906574394</v>
      </c>
      <c r="AQ27" s="8"/>
      <c r="AR27" s="8"/>
      <c r="AS27" s="2"/>
      <c r="AT27" s="8"/>
      <c r="AU27" s="8"/>
      <c r="AV27" s="10"/>
    </row>
    <row r="29" spans="2:48" ht="15.75" thickBot="1"/>
    <row r="30" spans="2:48">
      <c r="B30" s="150" t="s">
        <v>32</v>
      </c>
      <c r="C30" s="151" t="s">
        <v>1</v>
      </c>
      <c r="D30" s="152" t="s">
        <v>1</v>
      </c>
      <c r="E30" s="153"/>
      <c r="F30" s="220" t="s">
        <v>12</v>
      </c>
      <c r="G30" s="221"/>
      <c r="H30" s="221"/>
      <c r="I30" s="221"/>
      <c r="J30" s="221"/>
      <c r="K30" s="222"/>
      <c r="L30" s="154"/>
      <c r="M30" s="223" t="s">
        <v>33</v>
      </c>
      <c r="N30" s="224"/>
      <c r="O30" s="154"/>
      <c r="P30" s="154" t="s">
        <v>10</v>
      </c>
      <c r="Q30" s="153"/>
      <c r="R30" s="154" t="s">
        <v>41</v>
      </c>
      <c r="S30" s="155"/>
      <c r="T30" s="154" t="s">
        <v>29</v>
      </c>
      <c r="U30" s="154" t="s">
        <v>14</v>
      </c>
      <c r="V30" s="153" t="s">
        <v>9</v>
      </c>
      <c r="W30" s="156" t="s">
        <v>62</v>
      </c>
      <c r="X30" s="157" t="s">
        <v>14</v>
      </c>
      <c r="Y30" s="158"/>
      <c r="Z30" s="159" t="s">
        <v>59</v>
      </c>
      <c r="AA30" s="160" t="s">
        <v>43</v>
      </c>
      <c r="AB30" s="153"/>
      <c r="AC30" s="161" t="s">
        <v>38</v>
      </c>
      <c r="AD30" s="162"/>
      <c r="AE30" s="153"/>
      <c r="AF30" s="163"/>
      <c r="AG30" s="154" t="s">
        <v>11</v>
      </c>
      <c r="AH30" s="153"/>
      <c r="AI30" s="225" t="s">
        <v>47</v>
      </c>
      <c r="AJ30" s="226"/>
      <c r="AK30" s="227"/>
      <c r="AL30" s="225" t="s">
        <v>39</v>
      </c>
      <c r="AM30" s="226"/>
      <c r="AN30" s="227"/>
      <c r="AO30" s="153"/>
      <c r="AP30" s="154" t="s">
        <v>22</v>
      </c>
      <c r="AQ30" s="154" t="s">
        <v>20</v>
      </c>
      <c r="AR30" s="154" t="s">
        <v>20</v>
      </c>
      <c r="AS30" s="153"/>
      <c r="AT30" s="154" t="s">
        <v>22</v>
      </c>
      <c r="AU30" s="154" t="s">
        <v>9</v>
      </c>
      <c r="AV30" s="164" t="s">
        <v>9</v>
      </c>
    </row>
    <row r="31" spans="2:48" ht="15.75" thickBot="1">
      <c r="B31" s="166" t="s">
        <v>9</v>
      </c>
      <c r="C31" s="167" t="s">
        <v>9</v>
      </c>
      <c r="D31" s="168" t="s">
        <v>10</v>
      </c>
      <c r="E31" s="169"/>
      <c r="F31" s="170" t="s">
        <v>3</v>
      </c>
      <c r="G31" s="170" t="s">
        <v>4</v>
      </c>
      <c r="H31" s="170" t="s">
        <v>5</v>
      </c>
      <c r="I31" s="170" t="s">
        <v>6</v>
      </c>
      <c r="J31" s="170" t="s">
        <v>8</v>
      </c>
      <c r="K31" s="170" t="s">
        <v>11</v>
      </c>
      <c r="L31" s="167"/>
      <c r="M31" s="171" t="s">
        <v>10</v>
      </c>
      <c r="N31" s="172" t="s">
        <v>61</v>
      </c>
      <c r="O31" s="167"/>
      <c r="P31" s="167" t="s">
        <v>2</v>
      </c>
      <c r="Q31" s="169"/>
      <c r="R31" s="167"/>
      <c r="S31" s="173" t="s">
        <v>34</v>
      </c>
      <c r="T31" s="167" t="s">
        <v>46</v>
      </c>
      <c r="U31" s="167" t="s">
        <v>16</v>
      </c>
      <c r="V31" s="169" t="s">
        <v>9</v>
      </c>
      <c r="W31" s="174" t="s">
        <v>58</v>
      </c>
      <c r="X31" s="175" t="s">
        <v>11</v>
      </c>
      <c r="Y31" s="176"/>
      <c r="Z31" s="177" t="s">
        <v>42</v>
      </c>
      <c r="AA31" s="178"/>
      <c r="AB31" s="169"/>
      <c r="AC31" s="179" t="s">
        <v>23</v>
      </c>
      <c r="AD31" s="180" t="s">
        <v>18</v>
      </c>
      <c r="AE31" s="179" t="s">
        <v>25</v>
      </c>
      <c r="AF31" s="179" t="s">
        <v>26</v>
      </c>
      <c r="AG31" s="167" t="s">
        <v>30</v>
      </c>
      <c r="AH31" s="169"/>
      <c r="AI31" s="181"/>
      <c r="AJ31" s="169"/>
      <c r="AK31" s="182"/>
      <c r="AL31" s="181" t="s">
        <v>60</v>
      </c>
      <c r="AM31" s="169"/>
      <c r="AN31" s="182"/>
      <c r="AO31" s="169"/>
      <c r="AP31" s="167" t="s">
        <v>14</v>
      </c>
      <c r="AQ31" s="167" t="s">
        <v>27</v>
      </c>
      <c r="AR31" s="167" t="s">
        <v>28</v>
      </c>
      <c r="AS31" s="169"/>
      <c r="AT31" s="167" t="s">
        <v>14</v>
      </c>
      <c r="AU31" s="167" t="s">
        <v>27</v>
      </c>
      <c r="AV31" s="168" t="s">
        <v>28</v>
      </c>
    </row>
    <row r="32" spans="2:48" ht="15.75" thickBot="1">
      <c r="B32" s="183"/>
      <c r="C32" s="184"/>
      <c r="D32" s="185" t="s">
        <v>9</v>
      </c>
      <c r="E32" s="186"/>
      <c r="F32" s="187"/>
      <c r="G32" s="187"/>
      <c r="H32" s="187"/>
      <c r="I32" s="187" t="s">
        <v>7</v>
      </c>
      <c r="J32" s="187"/>
      <c r="K32" s="187"/>
      <c r="L32" s="184"/>
      <c r="M32" s="188" t="s">
        <v>15</v>
      </c>
      <c r="N32" s="187"/>
      <c r="O32" s="184"/>
      <c r="P32" s="184" t="s">
        <v>9</v>
      </c>
      <c r="Q32" s="186"/>
      <c r="R32" s="184"/>
      <c r="S32" s="189"/>
      <c r="T32" s="184" t="s">
        <v>13</v>
      </c>
      <c r="U32" s="184" t="s">
        <v>17</v>
      </c>
      <c r="V32" s="186"/>
      <c r="W32" s="190" t="s">
        <v>19</v>
      </c>
      <c r="X32" s="191"/>
      <c r="Y32" s="186"/>
      <c r="Z32" s="192" t="s">
        <v>19</v>
      </c>
      <c r="AA32" s="193" t="s">
        <v>19</v>
      </c>
      <c r="AB32" s="186"/>
      <c r="AC32" s="184" t="s">
        <v>24</v>
      </c>
      <c r="AD32" s="189" t="s">
        <v>24</v>
      </c>
      <c r="AE32" s="184" t="s">
        <v>24</v>
      </c>
      <c r="AF32" s="184" t="s">
        <v>24</v>
      </c>
      <c r="AG32" s="184" t="s">
        <v>24</v>
      </c>
      <c r="AH32" s="186"/>
      <c r="AI32" s="194" t="s">
        <v>49</v>
      </c>
      <c r="AJ32" s="195" t="s">
        <v>48</v>
      </c>
      <c r="AK32" s="196" t="s">
        <v>50</v>
      </c>
      <c r="AL32" s="197" t="s">
        <v>36</v>
      </c>
      <c r="AM32" s="195" t="s">
        <v>35</v>
      </c>
      <c r="AN32" s="196" t="s">
        <v>37</v>
      </c>
      <c r="AO32" s="186"/>
      <c r="AP32" s="184" t="s">
        <v>20</v>
      </c>
      <c r="AQ32" s="184"/>
      <c r="AR32" s="184"/>
      <c r="AS32" s="186"/>
      <c r="AT32" s="198">
        <v>1</v>
      </c>
      <c r="AU32" s="199">
        <v>0</v>
      </c>
      <c r="AV32" s="185" t="s">
        <v>31</v>
      </c>
    </row>
    <row r="34" spans="6:33">
      <c r="F34">
        <f>F11+F17+F20+F23+F26</f>
        <v>7</v>
      </c>
      <c r="G34">
        <f t="shared" ref="G34:AG34" si="0">G11+G17+G20+G23+G26</f>
        <v>0</v>
      </c>
      <c r="H34">
        <f t="shared" si="0"/>
        <v>0</v>
      </c>
      <c r="I34">
        <f t="shared" si="0"/>
        <v>0</v>
      </c>
      <c r="J34">
        <f t="shared" si="0"/>
        <v>0</v>
      </c>
      <c r="K34">
        <f t="shared" si="0"/>
        <v>7</v>
      </c>
      <c r="L34">
        <f t="shared" si="0"/>
        <v>0</v>
      </c>
      <c r="M34">
        <f t="shared" si="0"/>
        <v>0</v>
      </c>
      <c r="N34">
        <f t="shared" si="0"/>
        <v>0</v>
      </c>
      <c r="O34">
        <f t="shared" si="0"/>
        <v>0</v>
      </c>
      <c r="P34">
        <f t="shared" si="0"/>
        <v>42</v>
      </c>
      <c r="Q34">
        <f t="shared" si="0"/>
        <v>0</v>
      </c>
      <c r="S34"/>
      <c r="U34">
        <f t="shared" si="0"/>
        <v>630</v>
      </c>
      <c r="V34">
        <f t="shared" si="0"/>
        <v>0</v>
      </c>
      <c r="X34">
        <f t="shared" si="0"/>
        <v>426</v>
      </c>
      <c r="Y34">
        <f t="shared" si="0"/>
        <v>0</v>
      </c>
      <c r="Z34">
        <f t="shared" si="0"/>
        <v>0</v>
      </c>
      <c r="AA34">
        <f t="shared" si="0"/>
        <v>35</v>
      </c>
      <c r="AB34">
        <f t="shared" si="0"/>
        <v>0</v>
      </c>
      <c r="AC34">
        <f t="shared" si="0"/>
        <v>766.80000000000007</v>
      </c>
      <c r="AD34">
        <f t="shared" si="0"/>
        <v>81.2</v>
      </c>
      <c r="AE34">
        <f t="shared" si="0"/>
        <v>14.888</v>
      </c>
      <c r="AF34">
        <f t="shared" si="0"/>
        <v>5.3500000000000005</v>
      </c>
      <c r="AG34">
        <f t="shared" si="0"/>
        <v>86.550000000000011</v>
      </c>
    </row>
  </sheetData>
  <mergeCells count="14">
    <mergeCell ref="F30:K30"/>
    <mergeCell ref="M30:N30"/>
    <mergeCell ref="AI30:AK30"/>
    <mergeCell ref="AL30:AN30"/>
    <mergeCell ref="F14:K14"/>
    <mergeCell ref="M14:N14"/>
    <mergeCell ref="AI14:AK14"/>
    <mergeCell ref="AL14:AN14"/>
    <mergeCell ref="I2:AE2"/>
    <mergeCell ref="AT6:AV6"/>
    <mergeCell ref="F8:K8"/>
    <mergeCell ref="M8:N8"/>
    <mergeCell ref="AI8:AK8"/>
    <mergeCell ref="AL8:AN8"/>
  </mergeCells>
  <conditionalFormatting sqref="AT11:AV11">
    <cfRule type="containsText" dxfId="17" priority="15" operator="containsText" text="Si">
      <formula>NOT(ISERROR(SEARCH("Si",AT11)))</formula>
    </cfRule>
    <cfRule type="containsText" dxfId="16" priority="16" operator="containsText" text="No">
      <formula>NOT(ISERROR(SEARCH("No",AT11)))</formula>
    </cfRule>
  </conditionalFormatting>
  <conditionalFormatting sqref="AT17:AV17">
    <cfRule type="containsText" dxfId="15" priority="7" operator="containsText" text="Si">
      <formula>NOT(ISERROR(SEARCH("Si",AT17)))</formula>
    </cfRule>
    <cfRule type="containsText" dxfId="14" priority="8" operator="containsText" text="No">
      <formula>NOT(ISERROR(SEARCH("No",AT17)))</formula>
    </cfRule>
  </conditionalFormatting>
  <conditionalFormatting sqref="AT20:AV20">
    <cfRule type="containsText" dxfId="13" priority="5" operator="containsText" text="Si">
      <formula>NOT(ISERROR(SEARCH("Si",AT20)))</formula>
    </cfRule>
    <cfRule type="containsText" dxfId="12" priority="6" operator="containsText" text="No">
      <formula>NOT(ISERROR(SEARCH("No",AT20)))</formula>
    </cfRule>
  </conditionalFormatting>
  <conditionalFormatting sqref="AT23:AV23">
    <cfRule type="containsText" dxfId="11" priority="3" operator="containsText" text="Si">
      <formula>NOT(ISERROR(SEARCH("Si",AT23)))</formula>
    </cfRule>
    <cfRule type="containsText" dxfId="10" priority="4" operator="containsText" text="No">
      <formula>NOT(ISERROR(SEARCH("No",AT23)))</formula>
    </cfRule>
  </conditionalFormatting>
  <conditionalFormatting sqref="AT26:AV26">
    <cfRule type="containsText" dxfId="9" priority="1" operator="containsText" text="Si">
      <formula>NOT(ISERROR(SEARCH("Si",AT26)))</formula>
    </cfRule>
    <cfRule type="containsText" dxfId="8" priority="2" operator="containsText" text="No">
      <formula>NOT(ISERROR(SEARCH("No",AT26)))</formula>
    </cfRule>
  </conditionalFormatting>
  <pageMargins left="0.51181102362204722" right="0.15748031496062992" top="0.74803149606299213" bottom="0.43307086614173229" header="0.31496062992125984" footer="0.31496062992125984"/>
  <pageSetup paperSize="9" scale="60" orientation="landscape" horizontalDpi="200" verticalDpi="200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>
  <dimension ref="B1:AV13"/>
  <sheetViews>
    <sheetView zoomScale="70" zoomScaleNormal="70" workbookViewId="0">
      <selection sqref="A1:XFD1048576"/>
    </sheetView>
  </sheetViews>
  <sheetFormatPr baseColWidth="10" defaultRowHeight="15"/>
  <cols>
    <col min="1" max="1" width="0.7109375" customWidth="1"/>
    <col min="2" max="2" width="9" customWidth="1"/>
    <col min="3" max="4" width="5.42578125" customWidth="1"/>
    <col min="5" max="5" width="0.42578125" customWidth="1"/>
    <col min="6" max="7" width="5.85546875" bestFit="1" customWidth="1"/>
    <col min="8" max="8" width="5.42578125" bestFit="1" customWidth="1"/>
    <col min="9" max="9" width="6" bestFit="1" customWidth="1"/>
    <col min="10" max="10" width="5.28515625" bestFit="1" customWidth="1"/>
    <col min="11" max="11" width="6.42578125" bestFit="1" customWidth="1"/>
    <col min="12" max="12" width="0.5703125" customWidth="1"/>
    <col min="13" max="13" width="6" bestFit="1" customWidth="1"/>
    <col min="14" max="14" width="6.5703125" bestFit="1" customWidth="1"/>
    <col min="15" max="15" width="0.5703125" customWidth="1"/>
    <col min="16" max="16" width="7.5703125" bestFit="1" customWidth="1"/>
    <col min="17" max="17" width="0.5703125" customWidth="1"/>
    <col min="18" max="18" width="11.42578125" bestFit="1" customWidth="1"/>
    <col min="19" max="19" width="5.42578125" style="45" customWidth="1"/>
    <col min="20" max="20" width="5.42578125" customWidth="1"/>
    <col min="21" max="21" width="6" bestFit="1" customWidth="1"/>
    <col min="22" max="22" width="0.5703125" customWidth="1"/>
    <col min="23" max="23" width="9" customWidth="1"/>
    <col min="24" max="24" width="6" bestFit="1" customWidth="1"/>
    <col min="25" max="25" width="0.5703125" customWidth="1"/>
    <col min="26" max="26" width="11" bestFit="1" customWidth="1"/>
    <col min="27" max="27" width="4.5703125" customWidth="1"/>
    <col min="28" max="28" width="0.85546875" customWidth="1"/>
    <col min="29" max="29" width="7" customWidth="1"/>
    <col min="30" max="30" width="7.7109375" style="45" bestFit="1" customWidth="1"/>
    <col min="31" max="31" width="7" bestFit="1" customWidth="1"/>
    <col min="32" max="32" width="6.42578125" bestFit="1" customWidth="1"/>
    <col min="33" max="33" width="7.140625" customWidth="1"/>
    <col min="34" max="34" width="0.5703125" customWidth="1"/>
    <col min="35" max="35" width="4.85546875" hidden="1" customWidth="1"/>
    <col min="36" max="36" width="5.42578125" hidden="1" customWidth="1"/>
    <col min="37" max="37" width="5" hidden="1" customWidth="1"/>
    <col min="38" max="38" width="7.85546875" bestFit="1" customWidth="1"/>
    <col min="39" max="40" width="7.5703125" bestFit="1" customWidth="1"/>
    <col min="41" max="41" width="1" customWidth="1"/>
    <col min="42" max="43" width="4.7109375" customWidth="1"/>
    <col min="44" max="44" width="5.42578125" customWidth="1"/>
    <col min="45" max="45" width="0.85546875" customWidth="1"/>
    <col min="46" max="46" width="5.28515625" customWidth="1"/>
    <col min="47" max="47" width="5" customWidth="1"/>
    <col min="48" max="48" width="5.7109375" customWidth="1"/>
    <col min="49" max="49" width="1.42578125" customWidth="1"/>
    <col min="50" max="51" width="4.7109375" customWidth="1"/>
  </cols>
  <sheetData>
    <row r="1" spans="2:48" ht="11.25" customHeight="1"/>
    <row r="2" spans="2:48" ht="21">
      <c r="I2" s="208" t="s">
        <v>40</v>
      </c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</row>
    <row r="5" spans="2:48" ht="26.25" customHeight="1">
      <c r="B5" s="131" t="s">
        <v>109</v>
      </c>
      <c r="C5" s="131"/>
      <c r="D5" s="131"/>
      <c r="E5" s="132"/>
      <c r="F5" s="131"/>
      <c r="G5" s="132"/>
      <c r="H5" s="132"/>
      <c r="I5" s="131" t="s">
        <v>110</v>
      </c>
    </row>
    <row r="6" spans="2:48">
      <c r="AP6" s="40" t="s">
        <v>21</v>
      </c>
      <c r="AT6" s="209" t="s">
        <v>44</v>
      </c>
      <c r="AU6" s="210"/>
      <c r="AV6" s="211"/>
    </row>
    <row r="7" spans="2:48" ht="15.75" thickBot="1"/>
    <row r="8" spans="2:48">
      <c r="B8" s="29" t="s">
        <v>32</v>
      </c>
      <c r="C8" s="30" t="s">
        <v>1</v>
      </c>
      <c r="D8" s="31" t="s">
        <v>1</v>
      </c>
      <c r="E8" s="54"/>
      <c r="F8" s="212" t="s">
        <v>12</v>
      </c>
      <c r="G8" s="213"/>
      <c r="H8" s="213"/>
      <c r="I8" s="213"/>
      <c r="J8" s="213"/>
      <c r="K8" s="214"/>
      <c r="L8" s="15"/>
      <c r="M8" s="215" t="s">
        <v>33</v>
      </c>
      <c r="N8" s="216"/>
      <c r="O8" s="15"/>
      <c r="P8" s="50" t="s">
        <v>10</v>
      </c>
      <c r="Q8" s="54"/>
      <c r="R8" s="50" t="s">
        <v>41</v>
      </c>
      <c r="S8" s="104"/>
      <c r="T8" s="50" t="s">
        <v>29</v>
      </c>
      <c r="U8" s="55" t="s">
        <v>14</v>
      </c>
      <c r="V8" s="54" t="s">
        <v>9</v>
      </c>
      <c r="W8" s="98" t="s">
        <v>62</v>
      </c>
      <c r="X8" s="96" t="s">
        <v>14</v>
      </c>
      <c r="Y8" s="56"/>
      <c r="Z8" s="102" t="s">
        <v>59</v>
      </c>
      <c r="AA8" s="99" t="s">
        <v>43</v>
      </c>
      <c r="AB8" s="54"/>
      <c r="AC8" s="57" t="s">
        <v>38</v>
      </c>
      <c r="AD8" s="58"/>
      <c r="AE8" s="59"/>
      <c r="AF8" s="60"/>
      <c r="AG8" s="50" t="s">
        <v>11</v>
      </c>
      <c r="AH8" s="54"/>
      <c r="AI8" s="217" t="s">
        <v>47</v>
      </c>
      <c r="AJ8" s="218"/>
      <c r="AK8" s="219"/>
      <c r="AL8" s="217" t="s">
        <v>39</v>
      </c>
      <c r="AM8" s="218"/>
      <c r="AN8" s="219"/>
      <c r="AO8" s="54"/>
      <c r="AP8" s="55" t="s">
        <v>22</v>
      </c>
      <c r="AQ8" s="50" t="s">
        <v>20</v>
      </c>
      <c r="AR8" s="50" t="s">
        <v>20</v>
      </c>
      <c r="AS8" s="54"/>
      <c r="AT8" s="15" t="s">
        <v>22</v>
      </c>
      <c r="AU8" s="15" t="s">
        <v>9</v>
      </c>
      <c r="AV8" s="61" t="s">
        <v>9</v>
      </c>
    </row>
    <row r="9" spans="2:48" ht="15.75" thickBot="1">
      <c r="B9" s="32" t="s">
        <v>9</v>
      </c>
      <c r="C9" s="25" t="s">
        <v>9</v>
      </c>
      <c r="D9" s="33" t="s">
        <v>10</v>
      </c>
      <c r="E9" s="3"/>
      <c r="F9" s="37" t="s">
        <v>3</v>
      </c>
      <c r="G9" s="37" t="s">
        <v>4</v>
      </c>
      <c r="H9" s="37" t="s">
        <v>5</v>
      </c>
      <c r="I9" s="37" t="s">
        <v>6</v>
      </c>
      <c r="J9" s="37" t="s">
        <v>8</v>
      </c>
      <c r="K9" s="37" t="s">
        <v>11</v>
      </c>
      <c r="L9" s="2"/>
      <c r="M9" s="38" t="s">
        <v>10</v>
      </c>
      <c r="N9" s="39" t="s">
        <v>61</v>
      </c>
      <c r="O9" s="1"/>
      <c r="P9" s="25" t="s">
        <v>2</v>
      </c>
      <c r="Q9" s="3"/>
      <c r="R9" s="25"/>
      <c r="S9" s="105" t="s">
        <v>34</v>
      </c>
      <c r="T9" s="25" t="s">
        <v>46</v>
      </c>
      <c r="U9" s="41" t="s">
        <v>16</v>
      </c>
      <c r="V9" s="3" t="s">
        <v>9</v>
      </c>
      <c r="W9" s="101" t="s">
        <v>58</v>
      </c>
      <c r="X9" s="97" t="s">
        <v>11</v>
      </c>
      <c r="Y9" s="6"/>
      <c r="Z9" s="103" t="s">
        <v>42</v>
      </c>
      <c r="AA9" s="100"/>
      <c r="AB9" s="3"/>
      <c r="AC9" s="24" t="s">
        <v>23</v>
      </c>
      <c r="AD9" s="46" t="s">
        <v>18</v>
      </c>
      <c r="AE9" s="24" t="s">
        <v>25</v>
      </c>
      <c r="AF9" s="24" t="s">
        <v>26</v>
      </c>
      <c r="AG9" s="25" t="s">
        <v>30</v>
      </c>
      <c r="AH9" s="16"/>
      <c r="AI9" s="26"/>
      <c r="AJ9" s="27"/>
      <c r="AK9" s="28"/>
      <c r="AL9" s="26" t="s">
        <v>60</v>
      </c>
      <c r="AM9" s="27"/>
      <c r="AN9" s="110" t="s">
        <v>200</v>
      </c>
      <c r="AO9" s="3"/>
      <c r="AP9" s="41" t="s">
        <v>14</v>
      </c>
      <c r="AQ9" s="25" t="s">
        <v>27</v>
      </c>
      <c r="AR9" s="25" t="s">
        <v>28</v>
      </c>
      <c r="AS9" s="3"/>
      <c r="AT9" s="2" t="s">
        <v>14</v>
      </c>
      <c r="AU9" s="2" t="s">
        <v>27</v>
      </c>
      <c r="AV9" s="62" t="s">
        <v>28</v>
      </c>
    </row>
    <row r="10" spans="2:48" ht="15.75" thickBot="1">
      <c r="B10" s="34"/>
      <c r="C10" s="35"/>
      <c r="D10" s="36" t="s">
        <v>9</v>
      </c>
      <c r="E10" s="52"/>
      <c r="F10" s="63"/>
      <c r="G10" s="63"/>
      <c r="H10" s="63"/>
      <c r="I10" s="63" t="s">
        <v>7</v>
      </c>
      <c r="J10" s="63"/>
      <c r="K10" s="63"/>
      <c r="L10" s="12"/>
      <c r="M10" s="51" t="s">
        <v>15</v>
      </c>
      <c r="N10" s="63"/>
      <c r="O10" s="12"/>
      <c r="P10" s="35" t="s">
        <v>9</v>
      </c>
      <c r="Q10" s="52"/>
      <c r="R10" s="35"/>
      <c r="S10" s="67"/>
      <c r="T10" s="35" t="s">
        <v>13</v>
      </c>
      <c r="U10" s="64" t="s">
        <v>17</v>
      </c>
      <c r="V10" s="52"/>
      <c r="W10" s="42" t="s">
        <v>19</v>
      </c>
      <c r="X10" s="65"/>
      <c r="Y10" s="52"/>
      <c r="Z10" s="43" t="s">
        <v>19</v>
      </c>
      <c r="AA10" s="44" t="s">
        <v>19</v>
      </c>
      <c r="AB10" s="66"/>
      <c r="AC10" s="35" t="s">
        <v>24</v>
      </c>
      <c r="AD10" s="67" t="s">
        <v>24</v>
      </c>
      <c r="AE10" s="35" t="s">
        <v>24</v>
      </c>
      <c r="AF10" s="35" t="s">
        <v>24</v>
      </c>
      <c r="AG10" s="35" t="s">
        <v>24</v>
      </c>
      <c r="AH10" s="52"/>
      <c r="AI10" s="68" t="s">
        <v>49</v>
      </c>
      <c r="AJ10" s="69" t="s">
        <v>48</v>
      </c>
      <c r="AK10" s="70" t="s">
        <v>50</v>
      </c>
      <c r="AL10" s="71" t="s">
        <v>36</v>
      </c>
      <c r="AM10" s="69" t="s">
        <v>35</v>
      </c>
      <c r="AN10" s="70" t="s">
        <v>37</v>
      </c>
      <c r="AO10" s="52"/>
      <c r="AP10" s="64" t="s">
        <v>20</v>
      </c>
      <c r="AQ10" s="35"/>
      <c r="AR10" s="35"/>
      <c r="AS10" s="52"/>
      <c r="AT10" s="72">
        <v>1</v>
      </c>
      <c r="AU10" s="73">
        <v>0</v>
      </c>
      <c r="AV10" s="53" t="s">
        <v>31</v>
      </c>
    </row>
    <row r="11" spans="2:48" ht="16.5" thickBot="1">
      <c r="B11" s="13">
        <v>41829</v>
      </c>
      <c r="C11" s="11" t="s">
        <v>0</v>
      </c>
      <c r="D11" s="15">
        <v>8</v>
      </c>
      <c r="E11" s="2">
        <v>2</v>
      </c>
      <c r="F11" s="7">
        <v>2</v>
      </c>
      <c r="G11" s="7">
        <v>0</v>
      </c>
      <c r="H11" s="7">
        <v>0</v>
      </c>
      <c r="I11" s="7">
        <v>0</v>
      </c>
      <c r="J11" s="7">
        <v>0</v>
      </c>
      <c r="K11" s="7">
        <f>SUM(F11:J11)</f>
        <v>2</v>
      </c>
      <c r="L11" s="2"/>
      <c r="M11" s="7">
        <v>0</v>
      </c>
      <c r="N11" s="7">
        <v>0</v>
      </c>
      <c r="O11" s="2"/>
      <c r="P11" s="17">
        <f>D11-(M11+N11)</f>
        <v>8</v>
      </c>
      <c r="Q11" s="2"/>
      <c r="R11" s="7" t="s">
        <v>51</v>
      </c>
      <c r="S11" s="106">
        <v>1.8</v>
      </c>
      <c r="T11" s="7">
        <v>17</v>
      </c>
      <c r="U11" s="18">
        <v>126</v>
      </c>
      <c r="V11" s="2"/>
      <c r="W11" s="19">
        <v>44</v>
      </c>
      <c r="X11" s="74">
        <v>44</v>
      </c>
      <c r="Y11" s="22"/>
      <c r="Z11" s="19">
        <v>0</v>
      </c>
      <c r="AA11" s="19">
        <v>9</v>
      </c>
      <c r="AB11" s="5"/>
      <c r="AC11" s="18">
        <f>X11*S11</f>
        <v>79.2</v>
      </c>
      <c r="AD11" s="47">
        <v>22.6</v>
      </c>
      <c r="AE11" s="7">
        <v>3.2559999999999998</v>
      </c>
      <c r="AF11" s="7">
        <v>1.07</v>
      </c>
      <c r="AG11" s="47">
        <f>AD11+AF11</f>
        <v>23.67</v>
      </c>
      <c r="AH11" s="4"/>
      <c r="AI11" s="7">
        <v>0</v>
      </c>
      <c r="AJ11" s="7">
        <v>0</v>
      </c>
      <c r="AK11" s="7">
        <f>100- ((AI11+AJ11)/(X11*2))*100</f>
        <v>100</v>
      </c>
      <c r="AL11" s="49">
        <v>582</v>
      </c>
      <c r="AM11" s="49">
        <f>AC11+AD11+AE11+AF11</f>
        <v>106.126</v>
      </c>
      <c r="AN11" s="49">
        <f>AL11-AM11</f>
        <v>475.87400000000002</v>
      </c>
      <c r="AO11" s="5"/>
      <c r="AP11" s="7">
        <f>(X11/U11)*100</f>
        <v>34.920634920634917</v>
      </c>
      <c r="AQ11" s="18">
        <f>(AD11/(AC11+AD11))*100</f>
        <v>22.200392927308446</v>
      </c>
      <c r="AR11" s="7">
        <f>(AG11/AC11)*100</f>
        <v>29.88636363636364</v>
      </c>
      <c r="AS11" s="2"/>
      <c r="AT11" s="7" t="s">
        <v>52</v>
      </c>
      <c r="AU11" s="7" t="s">
        <v>52</v>
      </c>
      <c r="AV11" s="7" t="s">
        <v>57</v>
      </c>
    </row>
    <row r="12" spans="2:48" ht="16.5" thickBot="1">
      <c r="B12" s="14" t="s">
        <v>80</v>
      </c>
      <c r="C12" s="12"/>
      <c r="D12" s="12"/>
      <c r="E12" s="2"/>
      <c r="F12" s="8"/>
      <c r="G12" s="8"/>
      <c r="H12" s="8"/>
      <c r="I12" s="8"/>
      <c r="J12" s="8"/>
      <c r="K12" s="8"/>
      <c r="L12" s="2"/>
      <c r="M12" s="8"/>
      <c r="N12" s="8"/>
      <c r="O12" s="2"/>
      <c r="P12" s="133">
        <f>D11-K11-M11-N11</f>
        <v>6</v>
      </c>
      <c r="Q12" s="2"/>
      <c r="R12" s="8"/>
      <c r="S12" s="48"/>
      <c r="T12" s="8"/>
      <c r="U12" s="134">
        <f>P12*T11</f>
        <v>102</v>
      </c>
      <c r="V12" s="2"/>
      <c r="W12" s="20"/>
      <c r="X12" s="75"/>
      <c r="Y12" s="21"/>
      <c r="Z12" s="20"/>
      <c r="AA12" s="23"/>
      <c r="AB12" s="5"/>
      <c r="AC12" s="8"/>
      <c r="AD12" s="48"/>
      <c r="AE12" s="8"/>
      <c r="AF12" s="8"/>
      <c r="AG12" s="8"/>
      <c r="AH12" s="4"/>
      <c r="AI12" s="8"/>
      <c r="AJ12" s="8"/>
      <c r="AK12" s="8"/>
      <c r="AL12" s="8"/>
      <c r="AM12" s="8"/>
      <c r="AN12" s="8"/>
      <c r="AO12" s="5"/>
      <c r="AP12" s="134">
        <f>(X11/U12)*100</f>
        <v>43.137254901960787</v>
      </c>
      <c r="AQ12" s="8"/>
      <c r="AR12" s="8"/>
      <c r="AS12" s="2"/>
      <c r="AT12" s="8"/>
      <c r="AU12" s="8"/>
      <c r="AV12" s="10"/>
    </row>
    <row r="13" spans="2:48">
      <c r="AD13"/>
    </row>
  </sheetData>
  <mergeCells count="6">
    <mergeCell ref="I2:AE2"/>
    <mergeCell ref="AT6:AV6"/>
    <mergeCell ref="F8:K8"/>
    <mergeCell ref="M8:N8"/>
    <mergeCell ref="AI8:AK8"/>
    <mergeCell ref="AL8:AN8"/>
  </mergeCells>
  <conditionalFormatting sqref="AT11:AV11">
    <cfRule type="containsText" dxfId="7" priority="9" operator="containsText" text="Si">
      <formula>NOT(ISERROR(SEARCH("Si",AT11)))</formula>
    </cfRule>
    <cfRule type="containsText" dxfId="6" priority="10" operator="containsText" text="No">
      <formula>NOT(ISERROR(SEARCH("No",AT11)))</formula>
    </cfRule>
  </conditionalFormatting>
  <pageMargins left="0.51181102362204722" right="0.15748031496062992" top="0.74803149606299213" bottom="0.43307086614173229" header="0.31496062992125984" footer="0.31496062992125984"/>
  <pageSetup paperSize="9" scale="60" orientation="landscape" horizontalDpi="200" verticalDpi="200" r:id="rId1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B1:AV18"/>
  <sheetViews>
    <sheetView topLeftCell="A25" workbookViewId="0">
      <selection activeCell="AC20" sqref="AC20"/>
    </sheetView>
  </sheetViews>
  <sheetFormatPr baseColWidth="10" defaultRowHeight="15"/>
  <cols>
    <col min="1" max="1" width="0.7109375" customWidth="1"/>
    <col min="2" max="2" width="9" customWidth="1"/>
    <col min="3" max="4" width="5.42578125" customWidth="1"/>
    <col min="5" max="5" width="0.42578125" customWidth="1"/>
    <col min="6" max="7" width="5.85546875" bestFit="1" customWidth="1"/>
    <col min="8" max="8" width="5.42578125" bestFit="1" customWidth="1"/>
    <col min="9" max="9" width="6" bestFit="1" customWidth="1"/>
    <col min="10" max="10" width="5.28515625" bestFit="1" customWidth="1"/>
    <col min="11" max="11" width="6.42578125" bestFit="1" customWidth="1"/>
    <col min="12" max="12" width="0.5703125" customWidth="1"/>
    <col min="13" max="13" width="6" bestFit="1" customWidth="1"/>
    <col min="14" max="14" width="6.5703125" bestFit="1" customWidth="1"/>
    <col min="15" max="15" width="0.5703125" customWidth="1"/>
    <col min="16" max="16" width="7.5703125" bestFit="1" customWidth="1"/>
    <col min="17" max="17" width="0.5703125" customWidth="1"/>
    <col min="18" max="18" width="11.42578125" bestFit="1" customWidth="1"/>
    <col min="19" max="19" width="5.42578125" style="45" customWidth="1"/>
    <col min="20" max="20" width="5.42578125" customWidth="1"/>
    <col min="21" max="21" width="6" bestFit="1" customWidth="1"/>
    <col min="22" max="22" width="0.5703125" customWidth="1"/>
    <col min="23" max="23" width="9" customWidth="1"/>
    <col min="24" max="24" width="6" bestFit="1" customWidth="1"/>
    <col min="25" max="25" width="0.5703125" customWidth="1"/>
    <col min="26" max="26" width="11" bestFit="1" customWidth="1"/>
    <col min="27" max="27" width="4.5703125" customWidth="1"/>
    <col min="28" max="28" width="0.85546875" customWidth="1"/>
    <col min="29" max="29" width="7" customWidth="1"/>
    <col min="30" max="30" width="7.7109375" style="45" bestFit="1" customWidth="1"/>
    <col min="31" max="31" width="7" bestFit="1" customWidth="1"/>
    <col min="32" max="32" width="6.42578125" bestFit="1" customWidth="1"/>
    <col min="33" max="33" width="7.140625" customWidth="1"/>
    <col min="34" max="34" width="0.5703125" customWidth="1"/>
    <col min="35" max="35" width="4.85546875" hidden="1" customWidth="1"/>
    <col min="36" max="36" width="5.42578125" hidden="1" customWidth="1"/>
    <col min="37" max="37" width="5" hidden="1" customWidth="1"/>
    <col min="38" max="38" width="7.85546875" bestFit="1" customWidth="1"/>
    <col min="39" max="40" width="7.5703125" bestFit="1" customWidth="1"/>
    <col min="41" max="41" width="1" customWidth="1"/>
    <col min="42" max="43" width="4.7109375" customWidth="1"/>
    <col min="44" max="44" width="5.42578125" customWidth="1"/>
    <col min="45" max="45" width="0.85546875" customWidth="1"/>
    <col min="46" max="46" width="5.28515625" customWidth="1"/>
    <col min="47" max="47" width="5" customWidth="1"/>
    <col min="48" max="48" width="5.7109375" customWidth="1"/>
    <col min="49" max="49" width="1.42578125" customWidth="1"/>
    <col min="50" max="51" width="4.7109375" customWidth="1"/>
  </cols>
  <sheetData>
    <row r="1" spans="2:48" ht="11.25" customHeight="1"/>
    <row r="2" spans="2:48" ht="21">
      <c r="I2" s="208" t="s">
        <v>40</v>
      </c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</row>
    <row r="5" spans="2:48" ht="26.25" customHeight="1">
      <c r="B5" s="131" t="s">
        <v>109</v>
      </c>
      <c r="C5" s="131"/>
      <c r="D5" s="131"/>
      <c r="E5" s="132"/>
      <c r="F5" s="131"/>
      <c r="G5" s="132"/>
      <c r="H5" s="132"/>
      <c r="I5" s="131" t="s">
        <v>110</v>
      </c>
    </row>
    <row r="6" spans="2:48">
      <c r="AP6" s="40" t="s">
        <v>21</v>
      </c>
      <c r="AT6" s="209" t="s">
        <v>44</v>
      </c>
      <c r="AU6" s="210"/>
      <c r="AV6" s="211"/>
    </row>
    <row r="7" spans="2:48" ht="15.75" thickBot="1"/>
    <row r="8" spans="2:48">
      <c r="B8" s="29" t="s">
        <v>32</v>
      </c>
      <c r="C8" s="30" t="s">
        <v>1</v>
      </c>
      <c r="D8" s="31" t="s">
        <v>1</v>
      </c>
      <c r="E8" s="54"/>
      <c r="F8" s="212" t="s">
        <v>12</v>
      </c>
      <c r="G8" s="213"/>
      <c r="H8" s="213"/>
      <c r="I8" s="213"/>
      <c r="J8" s="213"/>
      <c r="K8" s="214"/>
      <c r="L8" s="15"/>
      <c r="M8" s="215" t="s">
        <v>33</v>
      </c>
      <c r="N8" s="216"/>
      <c r="O8" s="15"/>
      <c r="P8" s="50" t="s">
        <v>10</v>
      </c>
      <c r="Q8" s="54"/>
      <c r="R8" s="50" t="s">
        <v>41</v>
      </c>
      <c r="S8" s="104"/>
      <c r="T8" s="50" t="s">
        <v>29</v>
      </c>
      <c r="U8" s="55" t="s">
        <v>14</v>
      </c>
      <c r="V8" s="54" t="s">
        <v>9</v>
      </c>
      <c r="W8" s="98" t="s">
        <v>62</v>
      </c>
      <c r="X8" s="96" t="s">
        <v>14</v>
      </c>
      <c r="Y8" s="56"/>
      <c r="Z8" s="102" t="s">
        <v>59</v>
      </c>
      <c r="AA8" s="99" t="s">
        <v>43</v>
      </c>
      <c r="AB8" s="54"/>
      <c r="AC8" s="57" t="s">
        <v>38</v>
      </c>
      <c r="AD8" s="58"/>
      <c r="AE8" s="59"/>
      <c r="AF8" s="60"/>
      <c r="AG8" s="50" t="s">
        <v>11</v>
      </c>
      <c r="AH8" s="54"/>
      <c r="AI8" s="217" t="s">
        <v>47</v>
      </c>
      <c r="AJ8" s="218"/>
      <c r="AK8" s="219"/>
      <c r="AL8" s="217" t="s">
        <v>39</v>
      </c>
      <c r="AM8" s="218"/>
      <c r="AN8" s="219"/>
      <c r="AO8" s="54"/>
      <c r="AP8" s="55" t="s">
        <v>22</v>
      </c>
      <c r="AQ8" s="50" t="s">
        <v>20</v>
      </c>
      <c r="AR8" s="50" t="s">
        <v>20</v>
      </c>
      <c r="AS8" s="54"/>
      <c r="AT8" s="15" t="s">
        <v>22</v>
      </c>
      <c r="AU8" s="15" t="s">
        <v>9</v>
      </c>
      <c r="AV8" s="61" t="s">
        <v>9</v>
      </c>
    </row>
    <row r="9" spans="2:48" ht="15.75" thickBot="1">
      <c r="B9" s="32" t="s">
        <v>9</v>
      </c>
      <c r="C9" s="25" t="s">
        <v>9</v>
      </c>
      <c r="D9" s="33" t="s">
        <v>10</v>
      </c>
      <c r="E9" s="3"/>
      <c r="F9" s="37" t="s">
        <v>3</v>
      </c>
      <c r="G9" s="37" t="s">
        <v>4</v>
      </c>
      <c r="H9" s="37" t="s">
        <v>5</v>
      </c>
      <c r="I9" s="37" t="s">
        <v>6</v>
      </c>
      <c r="J9" s="37" t="s">
        <v>8</v>
      </c>
      <c r="K9" s="37" t="s">
        <v>11</v>
      </c>
      <c r="L9" s="2"/>
      <c r="M9" s="38" t="s">
        <v>10</v>
      </c>
      <c r="N9" s="39" t="s">
        <v>61</v>
      </c>
      <c r="O9" s="1"/>
      <c r="P9" s="25" t="s">
        <v>2</v>
      </c>
      <c r="Q9" s="3"/>
      <c r="R9" s="25"/>
      <c r="S9" s="105" t="s">
        <v>34</v>
      </c>
      <c r="T9" s="25" t="s">
        <v>46</v>
      </c>
      <c r="U9" s="41" t="s">
        <v>16</v>
      </c>
      <c r="V9" s="3" t="s">
        <v>9</v>
      </c>
      <c r="W9" s="101" t="s">
        <v>58</v>
      </c>
      <c r="X9" s="97" t="s">
        <v>11</v>
      </c>
      <c r="Y9" s="6"/>
      <c r="Z9" s="103" t="s">
        <v>42</v>
      </c>
      <c r="AA9" s="100"/>
      <c r="AB9" s="3"/>
      <c r="AC9" s="24" t="s">
        <v>23</v>
      </c>
      <c r="AD9" s="46" t="s">
        <v>18</v>
      </c>
      <c r="AE9" s="24" t="s">
        <v>25</v>
      </c>
      <c r="AF9" s="24" t="s">
        <v>26</v>
      </c>
      <c r="AG9" s="25" t="s">
        <v>30</v>
      </c>
      <c r="AH9" s="16"/>
      <c r="AI9" s="26"/>
      <c r="AJ9" s="27"/>
      <c r="AK9" s="28"/>
      <c r="AL9" s="26" t="s">
        <v>60</v>
      </c>
      <c r="AM9" s="27"/>
      <c r="AN9" s="110" t="s">
        <v>200</v>
      </c>
      <c r="AO9" s="3"/>
      <c r="AP9" s="41" t="s">
        <v>14</v>
      </c>
      <c r="AQ9" s="25" t="s">
        <v>27</v>
      </c>
      <c r="AR9" s="25" t="s">
        <v>28</v>
      </c>
      <c r="AS9" s="3"/>
      <c r="AT9" s="2" t="s">
        <v>14</v>
      </c>
      <c r="AU9" s="2" t="s">
        <v>27</v>
      </c>
      <c r="AV9" s="62" t="s">
        <v>28</v>
      </c>
    </row>
    <row r="10" spans="2:48" ht="15.75" thickBot="1">
      <c r="B10" s="34"/>
      <c r="C10" s="35"/>
      <c r="D10" s="36" t="s">
        <v>9</v>
      </c>
      <c r="E10" s="52"/>
      <c r="F10" s="63"/>
      <c r="G10" s="63"/>
      <c r="H10" s="63"/>
      <c r="I10" s="63" t="s">
        <v>7</v>
      </c>
      <c r="J10" s="63"/>
      <c r="K10" s="63"/>
      <c r="L10" s="12"/>
      <c r="M10" s="51" t="s">
        <v>15</v>
      </c>
      <c r="N10" s="63"/>
      <c r="O10" s="12"/>
      <c r="P10" s="35" t="s">
        <v>9</v>
      </c>
      <c r="Q10" s="52"/>
      <c r="R10" s="35"/>
      <c r="S10" s="67"/>
      <c r="T10" s="35" t="s">
        <v>13</v>
      </c>
      <c r="U10" s="64" t="s">
        <v>17</v>
      </c>
      <c r="V10" s="52"/>
      <c r="W10" s="42" t="s">
        <v>19</v>
      </c>
      <c r="X10" s="65"/>
      <c r="Y10" s="52"/>
      <c r="Z10" s="43" t="s">
        <v>19</v>
      </c>
      <c r="AA10" s="44" t="s">
        <v>19</v>
      </c>
      <c r="AB10" s="66"/>
      <c r="AC10" s="35" t="s">
        <v>24</v>
      </c>
      <c r="AD10" s="67" t="s">
        <v>24</v>
      </c>
      <c r="AE10" s="35" t="s">
        <v>24</v>
      </c>
      <c r="AF10" s="35" t="s">
        <v>24</v>
      </c>
      <c r="AG10" s="35" t="s">
        <v>24</v>
      </c>
      <c r="AH10" s="52"/>
      <c r="AI10" s="68" t="s">
        <v>49</v>
      </c>
      <c r="AJ10" s="69" t="s">
        <v>48</v>
      </c>
      <c r="AK10" s="70" t="s">
        <v>50</v>
      </c>
      <c r="AL10" s="71" t="s">
        <v>36</v>
      </c>
      <c r="AM10" s="69" t="s">
        <v>35</v>
      </c>
      <c r="AN10" s="70" t="s">
        <v>37</v>
      </c>
      <c r="AO10" s="52"/>
      <c r="AP10" s="64" t="s">
        <v>20</v>
      </c>
      <c r="AQ10" s="35"/>
      <c r="AR10" s="35"/>
      <c r="AS10" s="52"/>
      <c r="AT10" s="72">
        <v>1</v>
      </c>
      <c r="AU10" s="73">
        <v>0</v>
      </c>
      <c r="AV10" s="53" t="s">
        <v>31</v>
      </c>
    </row>
    <row r="11" spans="2:48" ht="16.5" thickBot="1">
      <c r="B11" s="13">
        <v>42065</v>
      </c>
      <c r="C11" s="11" t="s">
        <v>0</v>
      </c>
      <c r="D11" s="15">
        <v>10</v>
      </c>
      <c r="E11" s="2">
        <v>2</v>
      </c>
      <c r="F11" s="7">
        <v>5</v>
      </c>
      <c r="G11" s="7">
        <v>0</v>
      </c>
      <c r="H11" s="7">
        <v>0</v>
      </c>
      <c r="I11" s="7">
        <v>0</v>
      </c>
      <c r="J11" s="7">
        <v>0</v>
      </c>
      <c r="K11" s="7">
        <f>SUM(F11:J11)</f>
        <v>5</v>
      </c>
      <c r="L11" s="2"/>
      <c r="M11" s="7">
        <v>0</v>
      </c>
      <c r="N11" s="7">
        <v>0.5</v>
      </c>
      <c r="O11" s="2"/>
      <c r="P11" s="17">
        <f>D11-(M11+N11)</f>
        <v>9.5</v>
      </c>
      <c r="Q11" s="2"/>
      <c r="R11" s="7" t="s">
        <v>51</v>
      </c>
      <c r="S11" s="106">
        <v>1.8</v>
      </c>
      <c r="T11" s="7">
        <v>17</v>
      </c>
      <c r="U11" s="18">
        <v>126</v>
      </c>
      <c r="V11" s="2"/>
      <c r="W11" s="19">
        <v>58</v>
      </c>
      <c r="X11" s="74">
        <v>58</v>
      </c>
      <c r="Y11" s="22"/>
      <c r="Z11" s="19">
        <v>12</v>
      </c>
      <c r="AA11" s="19">
        <v>12</v>
      </c>
      <c r="AB11" s="5"/>
      <c r="AC11" s="18">
        <f>X11*S11</f>
        <v>104.4</v>
      </c>
      <c r="AD11" s="47">
        <v>28</v>
      </c>
      <c r="AE11" s="7">
        <v>0</v>
      </c>
      <c r="AF11" s="7">
        <v>11</v>
      </c>
      <c r="AG11" s="47">
        <f>AD11+AE11+AF11</f>
        <v>39</v>
      </c>
      <c r="AH11" s="4"/>
      <c r="AI11" s="7">
        <v>0</v>
      </c>
      <c r="AJ11" s="7">
        <v>0</v>
      </c>
      <c r="AK11" s="7">
        <f>100- ((AI11+AJ11)/(X11*2))*100</f>
        <v>100</v>
      </c>
      <c r="AL11" s="49">
        <v>582</v>
      </c>
      <c r="AM11" s="49">
        <f>AC11+AD11+AE11+AF11</f>
        <v>143.4</v>
      </c>
      <c r="AN11" s="49">
        <f>AL11-AM11</f>
        <v>438.6</v>
      </c>
      <c r="AO11" s="5"/>
      <c r="AP11" s="7">
        <f>(X11/U11)*100</f>
        <v>46.031746031746032</v>
      </c>
      <c r="AQ11" s="18">
        <f>(AD11/(AC11+AD11))*100</f>
        <v>21.148036253776432</v>
      </c>
      <c r="AR11" s="7">
        <f>(AG11/AC11)*100</f>
        <v>37.356321839080458</v>
      </c>
      <c r="AS11" s="2"/>
      <c r="AT11" s="7" t="s">
        <v>52</v>
      </c>
      <c r="AU11" s="7" t="s">
        <v>52</v>
      </c>
      <c r="AV11" s="7" t="s">
        <v>57</v>
      </c>
    </row>
    <row r="12" spans="2:48" ht="16.5" thickBot="1">
      <c r="B12" s="14" t="s">
        <v>202</v>
      </c>
      <c r="C12" s="12"/>
      <c r="D12" s="12"/>
      <c r="E12" s="2"/>
      <c r="F12" s="8"/>
      <c r="G12" s="8"/>
      <c r="H12" s="8"/>
      <c r="I12" s="8"/>
      <c r="J12" s="8"/>
      <c r="K12" s="8"/>
      <c r="L12" s="2"/>
      <c r="M12" s="8"/>
      <c r="N12" s="8"/>
      <c r="O12" s="2"/>
      <c r="P12" s="133">
        <f>D11-K11-M11-N11</f>
        <v>4.5</v>
      </c>
      <c r="Q12" s="2"/>
      <c r="R12" s="8"/>
      <c r="S12" s="48"/>
      <c r="T12" s="8"/>
      <c r="U12" s="134">
        <f>P12*T11</f>
        <v>76.5</v>
      </c>
      <c r="V12" s="2"/>
      <c r="W12" s="20"/>
      <c r="X12" s="75"/>
      <c r="Y12" s="21"/>
      <c r="Z12" s="20"/>
      <c r="AA12" s="23"/>
      <c r="AB12" s="5"/>
      <c r="AC12" s="8"/>
      <c r="AD12" s="48"/>
      <c r="AE12" s="8"/>
      <c r="AF12" s="8"/>
      <c r="AG12" s="8"/>
      <c r="AH12" s="4"/>
      <c r="AI12" s="8"/>
      <c r="AJ12" s="8"/>
      <c r="AK12" s="8"/>
      <c r="AL12" s="8"/>
      <c r="AM12" s="8"/>
      <c r="AN12" s="8"/>
      <c r="AO12" s="5"/>
      <c r="AP12" s="134">
        <f>(X11/U12)*100</f>
        <v>75.816993464052288</v>
      </c>
      <c r="AQ12" s="8"/>
      <c r="AR12" s="8"/>
      <c r="AS12" s="2"/>
      <c r="AT12" s="8"/>
      <c r="AU12" s="8"/>
      <c r="AV12" s="10"/>
    </row>
    <row r="13" spans="2:48" ht="15.75" thickBot="1">
      <c r="AD13"/>
    </row>
    <row r="14" spans="2:48">
      <c r="B14" s="29" t="s">
        <v>32</v>
      </c>
      <c r="C14" s="30" t="s">
        <v>1</v>
      </c>
      <c r="D14" s="31" t="s">
        <v>1</v>
      </c>
      <c r="E14" s="54"/>
      <c r="F14" s="212" t="s">
        <v>12</v>
      </c>
      <c r="G14" s="213"/>
      <c r="H14" s="213"/>
      <c r="I14" s="213"/>
      <c r="J14" s="213"/>
      <c r="K14" s="214"/>
      <c r="L14" s="15"/>
      <c r="M14" s="215" t="s">
        <v>33</v>
      </c>
      <c r="N14" s="216"/>
      <c r="O14" s="15"/>
      <c r="P14" s="50" t="s">
        <v>10</v>
      </c>
      <c r="Q14" s="54"/>
      <c r="R14" s="50" t="s">
        <v>41</v>
      </c>
      <c r="S14" s="104"/>
      <c r="T14" s="50" t="s">
        <v>29</v>
      </c>
      <c r="U14" s="55" t="s">
        <v>14</v>
      </c>
      <c r="V14" s="54" t="s">
        <v>9</v>
      </c>
      <c r="W14" s="98" t="s">
        <v>62</v>
      </c>
      <c r="X14" s="96" t="s">
        <v>14</v>
      </c>
      <c r="Y14" s="56"/>
      <c r="Z14" s="102" t="s">
        <v>59</v>
      </c>
      <c r="AA14" s="99" t="s">
        <v>43</v>
      </c>
      <c r="AB14" s="54"/>
      <c r="AC14" s="57" t="s">
        <v>38</v>
      </c>
      <c r="AD14" s="58"/>
      <c r="AE14" s="59"/>
      <c r="AF14" s="60"/>
      <c r="AG14" s="50" t="s">
        <v>11</v>
      </c>
      <c r="AH14" s="54"/>
      <c r="AI14" s="217" t="s">
        <v>47</v>
      </c>
      <c r="AJ14" s="218"/>
      <c r="AK14" s="219"/>
      <c r="AL14" s="217" t="s">
        <v>39</v>
      </c>
      <c r="AM14" s="218"/>
      <c r="AN14" s="219"/>
      <c r="AO14" s="54"/>
      <c r="AP14" s="55" t="s">
        <v>22</v>
      </c>
      <c r="AQ14" s="50" t="s">
        <v>20</v>
      </c>
      <c r="AR14" s="50" t="s">
        <v>20</v>
      </c>
      <c r="AS14" s="54"/>
      <c r="AT14" s="15" t="s">
        <v>22</v>
      </c>
      <c r="AU14" s="15" t="s">
        <v>9</v>
      </c>
      <c r="AV14" s="61" t="s">
        <v>9</v>
      </c>
    </row>
    <row r="15" spans="2:48" ht="15.75" thickBot="1">
      <c r="B15" s="32" t="s">
        <v>9</v>
      </c>
      <c r="C15" s="25" t="s">
        <v>9</v>
      </c>
      <c r="D15" s="33" t="s">
        <v>10</v>
      </c>
      <c r="E15" s="3"/>
      <c r="F15" s="37" t="s">
        <v>3</v>
      </c>
      <c r="G15" s="37" t="s">
        <v>4</v>
      </c>
      <c r="H15" s="37" t="s">
        <v>5</v>
      </c>
      <c r="I15" s="37" t="s">
        <v>6</v>
      </c>
      <c r="J15" s="37" t="s">
        <v>8</v>
      </c>
      <c r="K15" s="37" t="s">
        <v>11</v>
      </c>
      <c r="L15" s="2"/>
      <c r="M15" s="38" t="s">
        <v>10</v>
      </c>
      <c r="N15" s="39" t="s">
        <v>61</v>
      </c>
      <c r="O15" s="1"/>
      <c r="P15" s="25" t="s">
        <v>2</v>
      </c>
      <c r="Q15" s="3"/>
      <c r="R15" s="25"/>
      <c r="S15" s="105" t="s">
        <v>34</v>
      </c>
      <c r="T15" s="25" t="s">
        <v>46</v>
      </c>
      <c r="U15" s="41" t="s">
        <v>16</v>
      </c>
      <c r="V15" s="3" t="s">
        <v>9</v>
      </c>
      <c r="W15" s="101" t="s">
        <v>58</v>
      </c>
      <c r="X15" s="97" t="s">
        <v>11</v>
      </c>
      <c r="Y15" s="6"/>
      <c r="Z15" s="103" t="s">
        <v>42</v>
      </c>
      <c r="AA15" s="100"/>
      <c r="AB15" s="3"/>
      <c r="AC15" s="24" t="s">
        <v>23</v>
      </c>
      <c r="AD15" s="46" t="s">
        <v>18</v>
      </c>
      <c r="AE15" s="24" t="s">
        <v>25</v>
      </c>
      <c r="AF15" s="24" t="s">
        <v>26</v>
      </c>
      <c r="AG15" s="25" t="s">
        <v>30</v>
      </c>
      <c r="AH15" s="16"/>
      <c r="AI15" s="26"/>
      <c r="AJ15" s="27"/>
      <c r="AK15" s="28"/>
      <c r="AL15" s="26" t="s">
        <v>60</v>
      </c>
      <c r="AM15" s="27"/>
      <c r="AN15" s="110" t="s">
        <v>200</v>
      </c>
      <c r="AO15" s="3"/>
      <c r="AP15" s="41" t="s">
        <v>14</v>
      </c>
      <c r="AQ15" s="25" t="s">
        <v>27</v>
      </c>
      <c r="AR15" s="25" t="s">
        <v>28</v>
      </c>
      <c r="AS15" s="3"/>
      <c r="AT15" s="2" t="s">
        <v>14</v>
      </c>
      <c r="AU15" s="2" t="s">
        <v>27</v>
      </c>
      <c r="AV15" s="62" t="s">
        <v>28</v>
      </c>
    </row>
    <row r="16" spans="2:48" ht="15.75" thickBot="1">
      <c r="B16" s="34"/>
      <c r="C16" s="35"/>
      <c r="D16" s="36" t="s">
        <v>9</v>
      </c>
      <c r="E16" s="52"/>
      <c r="F16" s="63"/>
      <c r="G16" s="63"/>
      <c r="H16" s="63"/>
      <c r="I16" s="63" t="s">
        <v>7</v>
      </c>
      <c r="J16" s="63"/>
      <c r="K16" s="63"/>
      <c r="L16" s="12"/>
      <c r="M16" s="51" t="s">
        <v>15</v>
      </c>
      <c r="N16" s="63"/>
      <c r="O16" s="12"/>
      <c r="P16" s="35" t="s">
        <v>9</v>
      </c>
      <c r="Q16" s="52"/>
      <c r="R16" s="35"/>
      <c r="S16" s="67"/>
      <c r="T16" s="35" t="s">
        <v>13</v>
      </c>
      <c r="U16" s="64" t="s">
        <v>17</v>
      </c>
      <c r="V16" s="52"/>
      <c r="W16" s="42" t="s">
        <v>19</v>
      </c>
      <c r="X16" s="65"/>
      <c r="Y16" s="52"/>
      <c r="Z16" s="43" t="s">
        <v>19</v>
      </c>
      <c r="AA16" s="44" t="s">
        <v>19</v>
      </c>
      <c r="AB16" s="66"/>
      <c r="AC16" s="35" t="s">
        <v>24</v>
      </c>
      <c r="AD16" s="67" t="s">
        <v>24</v>
      </c>
      <c r="AE16" s="35" t="s">
        <v>24</v>
      </c>
      <c r="AF16" s="35" t="s">
        <v>24</v>
      </c>
      <c r="AG16" s="35" t="s">
        <v>24</v>
      </c>
      <c r="AH16" s="52"/>
      <c r="AI16" s="68" t="s">
        <v>49</v>
      </c>
      <c r="AJ16" s="69" t="s">
        <v>48</v>
      </c>
      <c r="AK16" s="70" t="s">
        <v>50</v>
      </c>
      <c r="AL16" s="71" t="s">
        <v>36</v>
      </c>
      <c r="AM16" s="69" t="s">
        <v>35</v>
      </c>
      <c r="AN16" s="70" t="s">
        <v>37</v>
      </c>
      <c r="AO16" s="52"/>
      <c r="AP16" s="64" t="s">
        <v>20</v>
      </c>
      <c r="AQ16" s="35"/>
      <c r="AR16" s="35"/>
      <c r="AS16" s="52"/>
      <c r="AT16" s="72">
        <v>1</v>
      </c>
      <c r="AU16" s="73">
        <v>0</v>
      </c>
      <c r="AV16" s="53" t="s">
        <v>31</v>
      </c>
    </row>
    <row r="17" spans="2:48" ht="16.5" thickBot="1">
      <c r="B17" s="13">
        <v>42066</v>
      </c>
      <c r="C17" s="11" t="s">
        <v>0</v>
      </c>
      <c r="D17" s="15">
        <v>10</v>
      </c>
      <c r="E17" s="2">
        <v>2</v>
      </c>
      <c r="F17" s="7">
        <v>1</v>
      </c>
      <c r="G17" s="7">
        <v>0</v>
      </c>
      <c r="H17" s="7">
        <v>0</v>
      </c>
      <c r="I17" s="7">
        <v>1</v>
      </c>
      <c r="J17" s="7">
        <v>0</v>
      </c>
      <c r="K17" s="7">
        <f>SUM(F17:J17)</f>
        <v>2</v>
      </c>
      <c r="L17" s="2"/>
      <c r="M17" s="7">
        <v>0</v>
      </c>
      <c r="N17" s="7">
        <v>0.5</v>
      </c>
      <c r="O17" s="2"/>
      <c r="P17" s="17">
        <f>D17-(M17+N17)</f>
        <v>9.5</v>
      </c>
      <c r="Q17" s="2"/>
      <c r="R17" s="7" t="s">
        <v>51</v>
      </c>
      <c r="S17" s="106">
        <v>1.8</v>
      </c>
      <c r="T17" s="7">
        <v>17</v>
      </c>
      <c r="U17" s="18">
        <v>126</v>
      </c>
      <c r="V17" s="2"/>
      <c r="W17" s="19">
        <v>98</v>
      </c>
      <c r="X17" s="74">
        <v>98</v>
      </c>
      <c r="Y17" s="22"/>
      <c r="Z17" s="19">
        <v>12</v>
      </c>
      <c r="AA17" s="19">
        <v>12</v>
      </c>
      <c r="AB17" s="5"/>
      <c r="AC17" s="18">
        <f>X17*S17</f>
        <v>176.4</v>
      </c>
      <c r="AD17" s="47">
        <v>46</v>
      </c>
      <c r="AE17" s="7">
        <v>0</v>
      </c>
      <c r="AF17" s="7">
        <v>39</v>
      </c>
      <c r="AG17" s="47">
        <f>AD17+AE17+AF17</f>
        <v>85</v>
      </c>
      <c r="AH17" s="4"/>
      <c r="AI17" s="7">
        <v>0</v>
      </c>
      <c r="AJ17" s="7">
        <v>0</v>
      </c>
      <c r="AK17" s="7">
        <f>100- ((AI17+AJ17)/(X17*2))*100</f>
        <v>100</v>
      </c>
      <c r="AL17" s="49">
        <v>582</v>
      </c>
      <c r="AM17" s="49">
        <f>AC17+AD17+AE17+AF17</f>
        <v>261.39999999999998</v>
      </c>
      <c r="AN17" s="49">
        <f>AL17-AM17</f>
        <v>320.60000000000002</v>
      </c>
      <c r="AO17" s="5"/>
      <c r="AP17" s="7">
        <f>(X17/U17)*100</f>
        <v>77.777777777777786</v>
      </c>
      <c r="AQ17" s="18">
        <f>(AD17/(AC17+AD17))*100</f>
        <v>20.68345323741007</v>
      </c>
      <c r="AR17" s="7">
        <f>(AG17/AC17)*100</f>
        <v>48.185941043083893</v>
      </c>
      <c r="AS17" s="2"/>
      <c r="AT17" s="7" t="s">
        <v>52</v>
      </c>
      <c r="AU17" s="7" t="s">
        <v>52</v>
      </c>
      <c r="AV17" s="7" t="s">
        <v>57</v>
      </c>
    </row>
    <row r="18" spans="2:48" ht="16.5" thickBot="1">
      <c r="B18" s="14" t="s">
        <v>124</v>
      </c>
      <c r="C18" s="12"/>
      <c r="D18" s="12"/>
      <c r="E18" s="2"/>
      <c r="F18" s="8"/>
      <c r="G18" s="8"/>
      <c r="H18" s="8"/>
      <c r="I18" s="8"/>
      <c r="J18" s="8"/>
      <c r="K18" s="8"/>
      <c r="L18" s="2"/>
      <c r="M18" s="8"/>
      <c r="N18" s="8"/>
      <c r="O18" s="2"/>
      <c r="P18" s="133">
        <f>D17-K17-M17-N17</f>
        <v>7.5</v>
      </c>
      <c r="Q18" s="2"/>
      <c r="R18" s="8"/>
      <c r="S18" s="48"/>
      <c r="T18" s="8"/>
      <c r="U18" s="134">
        <f>P18*T17</f>
        <v>127.5</v>
      </c>
      <c r="V18" s="2"/>
      <c r="W18" s="20"/>
      <c r="X18" s="75"/>
      <c r="Y18" s="21"/>
      <c r="Z18" s="20"/>
      <c r="AA18" s="23"/>
      <c r="AB18" s="5"/>
      <c r="AC18" s="8"/>
      <c r="AD18" s="48"/>
      <c r="AE18" s="8"/>
      <c r="AF18" s="8"/>
      <c r="AG18" s="8"/>
      <c r="AH18" s="4"/>
      <c r="AI18" s="8"/>
      <c r="AJ18" s="8"/>
      <c r="AK18" s="8"/>
      <c r="AL18" s="8"/>
      <c r="AM18" s="8"/>
      <c r="AN18" s="8"/>
      <c r="AO18" s="5"/>
      <c r="AP18" s="134">
        <f>(X17/U18)*100</f>
        <v>76.862745098039227</v>
      </c>
      <c r="AQ18" s="8"/>
      <c r="AR18" s="8"/>
      <c r="AS18" s="2"/>
      <c r="AT18" s="8"/>
      <c r="AU18" s="8"/>
      <c r="AV18" s="10"/>
    </row>
  </sheetData>
  <mergeCells count="10">
    <mergeCell ref="AT6:AV6"/>
    <mergeCell ref="F8:K8"/>
    <mergeCell ref="M8:N8"/>
    <mergeCell ref="AI8:AK8"/>
    <mergeCell ref="AL8:AN8"/>
    <mergeCell ref="F14:K14"/>
    <mergeCell ref="M14:N14"/>
    <mergeCell ref="AI14:AK14"/>
    <mergeCell ref="AL14:AN14"/>
    <mergeCell ref="I2:AE2"/>
  </mergeCells>
  <conditionalFormatting sqref="AT11:AV11">
    <cfRule type="containsText" dxfId="5" priority="3" operator="containsText" text="Si">
      <formula>NOT(ISERROR(SEARCH("Si",AT11)))</formula>
    </cfRule>
    <cfRule type="containsText" dxfId="4" priority="4" operator="containsText" text="No">
      <formula>NOT(ISERROR(SEARCH("No",AT11)))</formula>
    </cfRule>
  </conditionalFormatting>
  <conditionalFormatting sqref="AT17:AV17">
    <cfRule type="containsText" dxfId="3" priority="1" operator="containsText" text="Si">
      <formula>NOT(ISERROR(SEARCH("Si",AT17)))</formula>
    </cfRule>
    <cfRule type="containsText" dxfId="2" priority="2" operator="containsText" text="No">
      <formula>NOT(ISERROR(SEARCH("No",AT17)))</formula>
    </cfRule>
  </conditionalFormatting>
  <pageMargins left="0.7" right="0.7" top="0.75" bottom="0.75" header="0.3" footer="0.3"/>
  <drawing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>
  <dimension ref="A1:BB67"/>
  <sheetViews>
    <sheetView showGridLines="0" tabSelected="1" zoomScale="70" zoomScaleNormal="70" workbookViewId="0">
      <selection activeCell="E60" sqref="E60"/>
    </sheetView>
  </sheetViews>
  <sheetFormatPr baseColWidth="10" defaultRowHeight="15.75"/>
  <cols>
    <col min="1" max="1" width="1.7109375" style="76" customWidth="1"/>
    <col min="2" max="2" width="4.5703125" style="76" customWidth="1"/>
    <col min="3" max="3" width="5.85546875" style="76" customWidth="1"/>
    <col min="4" max="4" width="11.28515625" style="76" customWidth="1"/>
    <col min="5" max="5" width="10" style="76" customWidth="1"/>
    <col min="6" max="6" width="6.5703125" style="76" customWidth="1"/>
    <col min="7" max="7" width="6" style="76" customWidth="1"/>
    <col min="8" max="8" width="5.7109375" style="76" customWidth="1"/>
    <col min="9" max="9" width="7" style="77" bestFit="1" customWidth="1"/>
    <col min="10" max="13" width="11.42578125" style="76"/>
    <col min="14" max="14" width="6" style="76" customWidth="1"/>
    <col min="15" max="16384" width="11.42578125" style="76"/>
  </cols>
  <sheetData>
    <row r="1" spans="1:54" customFormat="1" ht="26.25" customHeight="1">
      <c r="A1" s="135"/>
      <c r="B1" s="54"/>
      <c r="C1" s="54"/>
      <c r="D1" s="54"/>
      <c r="E1" s="136"/>
      <c r="F1" s="236" t="s">
        <v>135</v>
      </c>
      <c r="G1" s="237"/>
      <c r="H1" s="237"/>
      <c r="I1" s="237"/>
      <c r="J1" s="237"/>
      <c r="K1" s="237"/>
      <c r="L1" s="237"/>
      <c r="M1" s="237"/>
      <c r="N1" s="238"/>
      <c r="O1" s="242" t="s">
        <v>136</v>
      </c>
      <c r="P1" s="243"/>
      <c r="Q1" s="137"/>
      <c r="R1" s="137"/>
      <c r="S1" s="143"/>
      <c r="T1" s="143"/>
      <c r="U1" s="143"/>
      <c r="V1" s="143"/>
      <c r="W1" s="143"/>
      <c r="X1" s="143"/>
      <c r="Y1" s="143"/>
      <c r="Z1" s="143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8"/>
      <c r="AU1" s="138"/>
      <c r="AV1" s="138"/>
      <c r="AW1" s="138"/>
      <c r="AX1" s="138"/>
      <c r="AY1" s="138"/>
      <c r="AZ1" s="138"/>
      <c r="BA1" s="138"/>
      <c r="BB1" s="3"/>
    </row>
    <row r="2" spans="1:54" customFormat="1" ht="23.25" customHeight="1" thickBot="1">
      <c r="A2" s="139"/>
      <c r="B2" s="52"/>
      <c r="C2" s="52"/>
      <c r="D2" s="52"/>
      <c r="E2" s="140"/>
      <c r="F2" s="239"/>
      <c r="G2" s="240"/>
      <c r="H2" s="240"/>
      <c r="I2" s="240"/>
      <c r="J2" s="240"/>
      <c r="K2" s="240"/>
      <c r="L2" s="240"/>
      <c r="M2" s="240"/>
      <c r="N2" s="241"/>
      <c r="O2" s="244"/>
      <c r="P2" s="245"/>
      <c r="Q2" s="137"/>
      <c r="R2" s="137"/>
      <c r="S2" s="90"/>
      <c r="T2" s="90"/>
      <c r="U2" s="90"/>
      <c r="V2" s="90"/>
      <c r="W2" s="90"/>
      <c r="X2" s="90"/>
      <c r="Y2" s="126"/>
      <c r="Z2" s="143"/>
      <c r="AA2" s="141"/>
      <c r="AB2" s="16"/>
      <c r="AC2" s="16"/>
      <c r="AD2" s="16"/>
      <c r="AE2" s="16"/>
      <c r="AF2" s="16"/>
      <c r="AG2" s="142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8"/>
      <c r="AU2" s="138"/>
      <c r="AV2" s="138"/>
      <c r="AW2" s="138"/>
      <c r="AX2" s="138"/>
      <c r="AY2" s="138"/>
      <c r="AZ2" s="138"/>
      <c r="BA2" s="138"/>
      <c r="BB2" s="3"/>
    </row>
    <row r="3" spans="1:54" ht="33.75">
      <c r="F3" s="77"/>
      <c r="I3" s="233">
        <v>42036</v>
      </c>
      <c r="J3" s="233"/>
      <c r="K3" s="233"/>
    </row>
    <row r="4" spans="1:54" s="78" customFormat="1" ht="31.5" customHeight="1">
      <c r="B4" s="114" t="s">
        <v>53</v>
      </c>
      <c r="C4" s="114" t="s">
        <v>1</v>
      </c>
      <c r="D4" s="114" t="s">
        <v>56</v>
      </c>
      <c r="E4" s="114" t="s">
        <v>54</v>
      </c>
      <c r="F4" s="115" t="s">
        <v>55</v>
      </c>
      <c r="H4" s="234"/>
      <c r="I4" s="234"/>
      <c r="J4" s="234"/>
      <c r="K4" s="234"/>
      <c r="L4" s="234"/>
      <c r="M4" s="234"/>
      <c r="N4" s="234"/>
    </row>
    <row r="5" spans="1:54">
      <c r="B5" s="116"/>
      <c r="C5" s="117"/>
      <c r="D5" s="82"/>
      <c r="E5" s="81"/>
      <c r="F5" s="118"/>
      <c r="I5" s="76"/>
    </row>
    <row r="6" spans="1:54">
      <c r="B6" s="116"/>
      <c r="C6" s="117"/>
      <c r="D6" s="83"/>
      <c r="E6" s="81"/>
      <c r="F6" s="118"/>
      <c r="I6" s="76"/>
    </row>
    <row r="7" spans="1:54">
      <c r="B7" s="116"/>
      <c r="C7" s="117"/>
      <c r="D7" s="82"/>
      <c r="E7" s="81"/>
      <c r="F7" s="118"/>
      <c r="I7" s="76"/>
    </row>
    <row r="8" spans="1:54">
      <c r="B8" s="116"/>
      <c r="C8" s="117"/>
      <c r="D8" s="82"/>
      <c r="E8" s="81"/>
      <c r="F8" s="118"/>
      <c r="I8" s="76"/>
    </row>
    <row r="9" spans="1:54">
      <c r="B9" s="116"/>
      <c r="C9" s="80"/>
      <c r="D9" s="82"/>
      <c r="E9" s="81"/>
      <c r="F9" s="118"/>
      <c r="I9" s="76"/>
    </row>
    <row r="10" spans="1:54">
      <c r="B10" s="119"/>
      <c r="C10" s="80"/>
      <c r="D10" s="82"/>
      <c r="E10" s="81"/>
      <c r="F10" s="120"/>
      <c r="I10" s="76"/>
    </row>
    <row r="11" spans="1:54">
      <c r="B11" s="119"/>
      <c r="C11" s="117"/>
      <c r="D11" s="82"/>
      <c r="E11" s="81"/>
      <c r="F11" s="120"/>
      <c r="I11" s="76"/>
    </row>
    <row r="12" spans="1:54">
      <c r="B12" s="119"/>
      <c r="C12" s="80"/>
      <c r="D12" s="82"/>
      <c r="E12" s="81"/>
      <c r="F12" s="120"/>
      <c r="I12" s="76"/>
    </row>
    <row r="13" spans="1:54">
      <c r="B13" s="119"/>
      <c r="C13" s="80"/>
      <c r="D13" s="82"/>
      <c r="E13" s="81"/>
      <c r="F13" s="120"/>
      <c r="I13" s="76"/>
    </row>
    <row r="14" spans="1:54">
      <c r="B14" s="79"/>
      <c r="C14" s="80"/>
      <c r="D14" s="82"/>
      <c r="E14" s="81"/>
      <c r="F14" s="120"/>
      <c r="I14" s="76"/>
    </row>
    <row r="15" spans="1:54">
      <c r="B15" s="79"/>
      <c r="C15" s="80"/>
      <c r="D15" s="82"/>
      <c r="E15" s="81"/>
      <c r="F15" s="120"/>
      <c r="I15" s="76"/>
    </row>
    <row r="16" spans="1:54">
      <c r="B16" s="79"/>
      <c r="C16" s="80"/>
      <c r="D16" s="82"/>
      <c r="E16" s="81"/>
      <c r="F16" s="120"/>
      <c r="I16" s="76"/>
    </row>
    <row r="17" spans="1:54">
      <c r="B17" s="79"/>
      <c r="C17" s="80"/>
      <c r="D17" s="82"/>
      <c r="E17" s="81"/>
      <c r="F17" s="120"/>
      <c r="I17" s="76"/>
    </row>
    <row r="18" spans="1:54">
      <c r="B18" s="82"/>
      <c r="C18" s="80"/>
      <c r="D18" s="82"/>
      <c r="E18" s="81"/>
      <c r="F18" s="120"/>
      <c r="I18" s="76"/>
    </row>
    <row r="19" spans="1:54">
      <c r="B19" s="82"/>
      <c r="C19" s="80"/>
      <c r="D19" s="82"/>
      <c r="E19" s="81"/>
      <c r="F19" s="121"/>
      <c r="I19" s="76"/>
    </row>
    <row r="20" spans="1:54">
      <c r="B20" s="92"/>
      <c r="C20" s="93"/>
      <c r="D20" s="93"/>
      <c r="E20" s="92"/>
      <c r="F20" s="122"/>
      <c r="I20" s="76"/>
    </row>
    <row r="21" spans="1:54">
      <c r="B21" s="92"/>
      <c r="C21" s="93"/>
      <c r="D21" s="93"/>
      <c r="E21" s="92"/>
      <c r="F21" s="122"/>
      <c r="I21" s="76"/>
    </row>
    <row r="22" spans="1:54">
      <c r="B22" s="92"/>
      <c r="C22" s="92"/>
      <c r="D22" s="92"/>
      <c r="E22" s="92"/>
      <c r="F22" s="123"/>
      <c r="I22" s="76"/>
    </row>
    <row r="23" spans="1:54">
      <c r="B23" s="92"/>
      <c r="C23" s="92"/>
      <c r="D23" s="92"/>
      <c r="E23" s="92"/>
      <c r="F23" s="123"/>
      <c r="I23" s="76"/>
    </row>
    <row r="24" spans="1:54">
      <c r="B24" s="92"/>
      <c r="C24" s="92"/>
      <c r="D24" s="92"/>
      <c r="E24" s="92"/>
      <c r="F24" s="123"/>
      <c r="I24" s="76"/>
    </row>
    <row r="25" spans="1:54">
      <c r="B25" s="92"/>
      <c r="C25" s="92"/>
      <c r="D25" s="92"/>
      <c r="E25" s="92"/>
      <c r="F25" s="123"/>
      <c r="I25" s="76"/>
    </row>
    <row r="26" spans="1:54">
      <c r="B26" s="92"/>
      <c r="C26" s="92"/>
      <c r="D26" s="92"/>
      <c r="E26" s="92"/>
      <c r="F26" s="123"/>
      <c r="I26" s="76"/>
    </row>
    <row r="27" spans="1:54">
      <c r="B27" s="92"/>
      <c r="C27" s="92"/>
      <c r="D27" s="92"/>
      <c r="E27" s="92"/>
      <c r="F27" s="123"/>
      <c r="I27" s="76"/>
    </row>
    <row r="28" spans="1:54">
      <c r="B28" s="92"/>
      <c r="C28" s="92"/>
      <c r="D28" s="92"/>
      <c r="E28" s="92"/>
      <c r="F28" s="123"/>
      <c r="I28" s="76"/>
    </row>
    <row r="29" spans="1:54">
      <c r="B29" s="92"/>
      <c r="C29" s="92"/>
      <c r="D29" s="92"/>
      <c r="E29" s="92"/>
      <c r="F29" s="123"/>
      <c r="I29" s="76"/>
    </row>
    <row r="30" spans="1:54">
      <c r="B30" s="92"/>
      <c r="C30" s="92"/>
      <c r="D30" s="92"/>
      <c r="E30" s="92"/>
      <c r="F30" s="123"/>
      <c r="I30" s="76"/>
    </row>
    <row r="31" spans="1:54" ht="16.5" thickBot="1">
      <c r="F31" s="77"/>
      <c r="I31" s="76"/>
    </row>
    <row r="32" spans="1:54" customFormat="1" ht="26.25" customHeight="1">
      <c r="A32" s="135"/>
      <c r="B32" s="54"/>
      <c r="C32" s="54"/>
      <c r="D32" s="54"/>
      <c r="E32" s="136"/>
      <c r="F32" s="236" t="s">
        <v>135</v>
      </c>
      <c r="G32" s="237"/>
      <c r="H32" s="237"/>
      <c r="I32" s="237"/>
      <c r="J32" s="237"/>
      <c r="K32" s="237"/>
      <c r="L32" s="237"/>
      <c r="M32" s="237"/>
      <c r="N32" s="238"/>
      <c r="O32" s="242" t="s">
        <v>136</v>
      </c>
      <c r="P32" s="243"/>
      <c r="Q32" s="137"/>
      <c r="R32" s="137"/>
      <c r="S32" s="143"/>
      <c r="T32" s="143"/>
      <c r="U32" s="143"/>
      <c r="V32" s="143"/>
      <c r="W32" s="143"/>
      <c r="X32" s="143"/>
      <c r="Y32" s="143"/>
      <c r="Z32" s="143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37"/>
      <c r="AO32" s="137"/>
      <c r="AP32" s="137"/>
      <c r="AQ32" s="137"/>
      <c r="AR32" s="137"/>
      <c r="AS32" s="137"/>
      <c r="AT32" s="138"/>
      <c r="AU32" s="138"/>
      <c r="AV32" s="138"/>
      <c r="AW32" s="138"/>
      <c r="AX32" s="138"/>
      <c r="AY32" s="138"/>
      <c r="AZ32" s="138"/>
      <c r="BA32" s="138"/>
      <c r="BB32" s="3"/>
    </row>
    <row r="33" spans="1:54" customFormat="1" ht="23.25" customHeight="1" thickBot="1">
      <c r="A33" s="139"/>
      <c r="B33" s="52"/>
      <c r="C33" s="52"/>
      <c r="D33" s="52"/>
      <c r="E33" s="140"/>
      <c r="F33" s="239"/>
      <c r="G33" s="240"/>
      <c r="H33" s="240"/>
      <c r="I33" s="240"/>
      <c r="J33" s="240"/>
      <c r="K33" s="240"/>
      <c r="L33" s="240"/>
      <c r="M33" s="240"/>
      <c r="N33" s="241"/>
      <c r="O33" s="244"/>
      <c r="P33" s="245"/>
      <c r="Q33" s="137"/>
      <c r="R33" s="137"/>
      <c r="S33" s="90"/>
      <c r="T33" s="90"/>
      <c r="U33" s="90"/>
      <c r="V33" s="90"/>
      <c r="W33" s="90"/>
      <c r="X33" s="90"/>
      <c r="Y33" s="126"/>
      <c r="Z33" s="143"/>
      <c r="AA33" s="141"/>
      <c r="AB33" s="16"/>
      <c r="AC33" s="16"/>
      <c r="AD33" s="16"/>
      <c r="AE33" s="16"/>
      <c r="AF33" s="16"/>
      <c r="AG33" s="142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8"/>
      <c r="AU33" s="138"/>
      <c r="AV33" s="138"/>
      <c r="AW33" s="138"/>
      <c r="AX33" s="138"/>
      <c r="AY33" s="138"/>
      <c r="AZ33" s="138"/>
      <c r="BA33" s="138"/>
      <c r="BB33" s="3"/>
    </row>
    <row r="34" spans="1:54" customFormat="1" ht="7.5" customHeight="1">
      <c r="A34" s="3"/>
      <c r="B34" s="3"/>
      <c r="C34" s="3"/>
      <c r="D34" s="3"/>
      <c r="E34" s="3"/>
      <c r="F34" s="144"/>
      <c r="G34" s="144"/>
      <c r="H34" s="144"/>
      <c r="I34" s="144"/>
      <c r="J34" s="144"/>
      <c r="K34" s="144"/>
      <c r="L34" s="144"/>
      <c r="M34" s="144"/>
      <c r="N34" s="144"/>
      <c r="O34" s="145"/>
      <c r="P34" s="145"/>
      <c r="Q34" s="137"/>
      <c r="R34" s="137"/>
      <c r="S34" s="90"/>
      <c r="T34" s="90"/>
      <c r="U34" s="90"/>
      <c r="V34" s="90"/>
      <c r="W34" s="90"/>
      <c r="X34" s="90"/>
      <c r="Y34" s="126"/>
      <c r="Z34" s="143"/>
      <c r="AA34" s="141"/>
      <c r="AB34" s="16"/>
      <c r="AC34" s="16"/>
      <c r="AD34" s="16"/>
      <c r="AE34" s="16"/>
      <c r="AF34" s="16"/>
      <c r="AG34" s="142"/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8"/>
      <c r="AU34" s="138"/>
      <c r="AV34" s="138"/>
      <c r="AW34" s="138"/>
      <c r="AX34" s="138"/>
      <c r="AY34" s="138"/>
      <c r="AZ34" s="138"/>
      <c r="BA34" s="138"/>
      <c r="BB34" s="3"/>
    </row>
    <row r="35" spans="1:54" ht="33.75">
      <c r="F35" s="77"/>
      <c r="I35" s="233">
        <v>42036</v>
      </c>
      <c r="J35" s="233"/>
      <c r="K35" s="233"/>
    </row>
    <row r="36" spans="1:54" ht="33.75" hidden="1">
      <c r="C36" s="84"/>
      <c r="D36" s="84"/>
      <c r="E36" s="85"/>
      <c r="I36" s="76"/>
      <c r="K36" s="233">
        <v>41122</v>
      </c>
      <c r="L36" s="235"/>
      <c r="M36" s="235"/>
    </row>
    <row r="37" spans="1:54" ht="25.5">
      <c r="B37" s="124" t="s">
        <v>53</v>
      </c>
      <c r="C37" s="127" t="s">
        <v>56</v>
      </c>
      <c r="D37" s="124" t="s">
        <v>96</v>
      </c>
      <c r="E37" s="125" t="s">
        <v>97</v>
      </c>
      <c r="F37" s="86"/>
      <c r="G37" s="86"/>
      <c r="H37" s="86" t="s">
        <v>98</v>
      </c>
      <c r="I37" s="86"/>
      <c r="J37" s="86"/>
      <c r="K37" s="86"/>
      <c r="L37" s="86"/>
      <c r="M37" s="86"/>
      <c r="N37" s="86"/>
      <c r="O37" s="86"/>
    </row>
    <row r="38" spans="1:54" ht="21">
      <c r="B38" s="116"/>
      <c r="C38" s="82"/>
      <c r="D38" s="82"/>
      <c r="E38" s="89"/>
      <c r="I38" s="76"/>
    </row>
    <row r="39" spans="1:54" ht="18" customHeight="1">
      <c r="B39" s="116"/>
      <c r="C39" s="82"/>
      <c r="D39" s="82"/>
      <c r="E39" s="89"/>
      <c r="I39" s="76"/>
    </row>
    <row r="40" spans="1:54" ht="18" customHeight="1">
      <c r="B40" s="116"/>
      <c r="C40" s="82"/>
      <c r="D40" s="82"/>
      <c r="E40" s="89"/>
      <c r="I40" s="76"/>
    </row>
    <row r="41" spans="1:54" ht="21">
      <c r="B41" s="88"/>
      <c r="C41" s="82"/>
      <c r="D41" s="82"/>
      <c r="E41" s="89"/>
      <c r="I41" s="76"/>
    </row>
    <row r="42" spans="1:54" ht="21">
      <c r="B42" s="88"/>
      <c r="C42" s="82"/>
      <c r="D42" s="82"/>
      <c r="E42" s="89"/>
      <c r="I42" s="76"/>
    </row>
    <row r="43" spans="1:54" ht="21">
      <c r="B43" s="88"/>
      <c r="C43" s="82"/>
      <c r="D43" s="82"/>
      <c r="E43" s="89"/>
      <c r="I43" s="76"/>
    </row>
    <row r="44" spans="1:54" ht="21">
      <c r="B44" s="88"/>
      <c r="C44" s="82"/>
      <c r="D44" s="82"/>
      <c r="E44" s="89"/>
      <c r="I44" s="76"/>
    </row>
    <row r="45" spans="1:54" ht="21">
      <c r="B45" s="88"/>
      <c r="C45" s="82"/>
      <c r="D45" s="82"/>
      <c r="E45" s="89"/>
      <c r="I45" s="76"/>
    </row>
    <row r="46" spans="1:54" ht="21">
      <c r="B46" s="88"/>
      <c r="C46" s="82"/>
      <c r="D46" s="82"/>
      <c r="E46" s="89"/>
      <c r="I46" s="76"/>
    </row>
    <row r="47" spans="1:54" ht="21">
      <c r="B47" s="88"/>
      <c r="C47" s="82"/>
      <c r="D47" s="82"/>
      <c r="E47" s="89"/>
      <c r="I47" s="76"/>
    </row>
    <row r="48" spans="1:54" ht="21">
      <c r="B48" s="88"/>
      <c r="C48" s="82"/>
      <c r="D48" s="82"/>
      <c r="E48" s="89"/>
      <c r="I48" s="76"/>
    </row>
    <row r="49" spans="2:9" ht="21">
      <c r="B49" s="88"/>
      <c r="C49" s="83"/>
      <c r="D49" s="82"/>
      <c r="E49" s="89"/>
      <c r="I49" s="76"/>
    </row>
    <row r="50" spans="2:9" ht="21">
      <c r="B50" s="88"/>
      <c r="C50" s="82"/>
      <c r="D50" s="82"/>
      <c r="E50" s="89"/>
      <c r="I50" s="76"/>
    </row>
    <row r="51" spans="2:9" ht="21">
      <c r="B51" s="88"/>
      <c r="C51" s="82"/>
      <c r="D51" s="82"/>
      <c r="E51" s="89"/>
      <c r="I51" s="76"/>
    </row>
    <row r="52" spans="2:9" ht="21">
      <c r="B52" s="87"/>
      <c r="C52" s="82"/>
      <c r="D52" s="82"/>
      <c r="E52" s="89"/>
      <c r="I52" s="76"/>
    </row>
    <row r="53" spans="2:9" ht="21">
      <c r="B53" s="87"/>
      <c r="C53" s="87"/>
      <c r="D53" s="87"/>
      <c r="E53" s="89"/>
      <c r="I53" s="76"/>
    </row>
    <row r="54" spans="2:9" ht="21">
      <c r="B54" s="146"/>
      <c r="C54" s="146"/>
      <c r="D54" s="146"/>
      <c r="E54" s="147"/>
    </row>
    <row r="55" spans="2:9" ht="21">
      <c r="B55" s="87"/>
      <c r="C55" s="87"/>
      <c r="D55" s="87"/>
      <c r="E55" s="89"/>
      <c r="G55" s="126"/>
    </row>
    <row r="56" spans="2:9" ht="21">
      <c r="B56" s="84"/>
      <c r="C56" s="92"/>
      <c r="D56" s="149"/>
      <c r="E56" s="148"/>
      <c r="G56" s="90"/>
    </row>
    <row r="57" spans="2:9" ht="21">
      <c r="B57" s="84"/>
      <c r="C57" s="92"/>
      <c r="D57" s="92"/>
      <c r="E57" s="148"/>
    </row>
    <row r="58" spans="2:9" s="92" customFormat="1" ht="21">
      <c r="E58" s="148"/>
      <c r="I58" s="123"/>
    </row>
    <row r="59" spans="2:9" s="92" customFormat="1" ht="21">
      <c r="E59" s="148"/>
      <c r="I59" s="123"/>
    </row>
    <row r="60" spans="2:9" s="92" customFormat="1" ht="21">
      <c r="E60" s="148"/>
      <c r="I60" s="123"/>
    </row>
    <row r="61" spans="2:9" s="92" customFormat="1">
      <c r="I61" s="123"/>
    </row>
    <row r="62" spans="2:9" s="92" customFormat="1">
      <c r="I62" s="123"/>
    </row>
    <row r="63" spans="2:9" s="92" customFormat="1">
      <c r="I63" s="123"/>
    </row>
    <row r="64" spans="2:9" s="92" customFormat="1">
      <c r="I64" s="123"/>
    </row>
    <row r="65" spans="9:9" s="92" customFormat="1">
      <c r="I65" s="123"/>
    </row>
    <row r="66" spans="9:9" s="92" customFormat="1">
      <c r="I66" s="123"/>
    </row>
    <row r="67" spans="9:9" s="92" customFormat="1">
      <c r="I67" s="123"/>
    </row>
  </sheetData>
  <mergeCells count="8">
    <mergeCell ref="I3:K3"/>
    <mergeCell ref="H4:N4"/>
    <mergeCell ref="K36:M36"/>
    <mergeCell ref="F1:N2"/>
    <mergeCell ref="O1:P2"/>
    <mergeCell ref="F32:N33"/>
    <mergeCell ref="O32:P33"/>
    <mergeCell ref="I35:K35"/>
  </mergeCells>
  <conditionalFormatting sqref="G3">
    <cfRule type="aboveAverage" dxfId="1" priority="16"/>
    <cfRule type="colorScale" priority="17">
      <colorScale>
        <cfvo type="min" val="0"/>
        <cfvo type="max" val="0"/>
        <color rgb="FFFFEF9C"/>
        <color rgb="FF63BE7B"/>
      </colorScale>
    </cfRule>
    <cfRule type="colorScale" priority="1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F36">
    <cfRule type="aboveAverage" dxfId="0" priority="10"/>
    <cfRule type="colorScale" priority="11">
      <colorScale>
        <cfvo type="min" val="0"/>
        <cfvo type="max" val="0"/>
        <color rgb="FFFFEF9C"/>
        <color rgb="FF63BE7B"/>
      </colorScale>
    </cfRule>
    <cfRule type="colorScale" priority="1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15748031496062992" right="0.15748031496062992" top="0.74803149606299213" bottom="0.74803149606299213" header="0.31496062992125984" footer="0.31496062992125984"/>
  <pageSetup scale="96" orientation="landscape" verticalDpi="20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AV18"/>
  <sheetViews>
    <sheetView topLeftCell="A13" zoomScale="85" zoomScaleNormal="85" workbookViewId="0">
      <selection activeCell="K40" sqref="K40"/>
    </sheetView>
  </sheetViews>
  <sheetFormatPr baseColWidth="10" defaultRowHeight="15"/>
  <cols>
    <col min="1" max="1" width="0.7109375" customWidth="1"/>
    <col min="2" max="2" width="9" customWidth="1"/>
    <col min="3" max="4" width="5.42578125" customWidth="1"/>
    <col min="5" max="5" width="0.42578125" customWidth="1"/>
    <col min="6" max="6" width="4.5703125" customWidth="1"/>
    <col min="7" max="7" width="4.28515625" customWidth="1"/>
    <col min="8" max="8" width="5.140625" customWidth="1"/>
    <col min="9" max="9" width="5.5703125" customWidth="1"/>
    <col min="10" max="10" width="4.28515625" customWidth="1"/>
    <col min="11" max="11" width="3.7109375" customWidth="1"/>
    <col min="12" max="12" width="0.5703125" customWidth="1"/>
    <col min="13" max="13" width="5.28515625" customWidth="1"/>
    <col min="14" max="14" width="5.7109375" customWidth="1"/>
    <col min="15" max="15" width="0.5703125" customWidth="1"/>
    <col min="16" max="16" width="5" customWidth="1"/>
    <col min="17" max="17" width="0.5703125" customWidth="1"/>
    <col min="18" max="18" width="11.42578125" bestFit="1" customWidth="1"/>
    <col min="19" max="19" width="5.42578125" style="45" customWidth="1"/>
    <col min="20" max="20" width="5.42578125" customWidth="1"/>
    <col min="21" max="21" width="6" bestFit="1" customWidth="1"/>
    <col min="22" max="22" width="0.5703125" customWidth="1"/>
    <col min="23" max="23" width="9" customWidth="1"/>
    <col min="24" max="24" width="6" bestFit="1" customWidth="1"/>
    <col min="25" max="25" width="0.5703125" customWidth="1"/>
    <col min="26" max="26" width="11" bestFit="1" customWidth="1"/>
    <col min="27" max="27" width="4.5703125" customWidth="1"/>
    <col min="28" max="28" width="0.85546875" customWidth="1"/>
    <col min="29" max="29" width="7" customWidth="1"/>
    <col min="30" max="30" width="7.5703125" style="45" bestFit="1" customWidth="1"/>
    <col min="31" max="31" width="4.85546875" customWidth="1"/>
    <col min="32" max="32" width="4.28515625" customWidth="1"/>
    <col min="33" max="33" width="5.42578125" customWidth="1"/>
    <col min="34" max="34" width="0.5703125" customWidth="1"/>
    <col min="35" max="35" width="4.85546875" hidden="1" customWidth="1"/>
    <col min="36" max="36" width="5.42578125" hidden="1" customWidth="1"/>
    <col min="37" max="37" width="5" hidden="1" customWidth="1"/>
    <col min="38" max="38" width="7.7109375" bestFit="1" customWidth="1"/>
    <col min="39" max="40" width="7.5703125" bestFit="1" customWidth="1"/>
    <col min="41" max="41" width="1" customWidth="1"/>
    <col min="42" max="43" width="4.7109375" customWidth="1"/>
    <col min="44" max="44" width="5.42578125" customWidth="1"/>
    <col min="45" max="45" width="0.85546875" customWidth="1"/>
    <col min="46" max="46" width="5.28515625" customWidth="1"/>
    <col min="47" max="47" width="5" customWidth="1"/>
    <col min="48" max="48" width="5.7109375" customWidth="1"/>
    <col min="49" max="49" width="1.42578125" customWidth="1"/>
    <col min="50" max="51" width="4.7109375" customWidth="1"/>
  </cols>
  <sheetData>
    <row r="1" spans="2:48" ht="11.25" customHeight="1"/>
    <row r="2" spans="2:48" ht="21">
      <c r="I2" s="208" t="s">
        <v>40</v>
      </c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</row>
    <row r="5" spans="2:48" ht="26.25" customHeight="1">
      <c r="B5" s="131" t="s">
        <v>109</v>
      </c>
      <c r="C5" s="131"/>
      <c r="D5" s="131"/>
      <c r="E5" s="132"/>
      <c r="F5" s="131"/>
      <c r="G5" s="132"/>
      <c r="H5" s="132"/>
      <c r="I5" s="131" t="s">
        <v>110</v>
      </c>
    </row>
    <row r="6" spans="2:48" ht="15.75" thickBot="1">
      <c r="AP6" s="40" t="s">
        <v>21</v>
      </c>
      <c r="AT6" s="209" t="s">
        <v>44</v>
      </c>
      <c r="AU6" s="210"/>
      <c r="AV6" s="211"/>
    </row>
    <row r="7" spans="2:48">
      <c r="B7" s="29" t="s">
        <v>32</v>
      </c>
      <c r="C7" s="30" t="s">
        <v>1</v>
      </c>
      <c r="D7" s="31" t="s">
        <v>1</v>
      </c>
      <c r="E7" s="54"/>
      <c r="F7" s="212" t="s">
        <v>12</v>
      </c>
      <c r="G7" s="213"/>
      <c r="H7" s="213"/>
      <c r="I7" s="213"/>
      <c r="J7" s="213"/>
      <c r="K7" s="214"/>
      <c r="L7" s="15"/>
      <c r="M7" s="215" t="s">
        <v>33</v>
      </c>
      <c r="N7" s="216"/>
      <c r="O7" s="15"/>
      <c r="P7" s="50" t="s">
        <v>10</v>
      </c>
      <c r="Q7" s="54"/>
      <c r="R7" s="50" t="s">
        <v>41</v>
      </c>
      <c r="S7" s="104"/>
      <c r="T7" s="50" t="s">
        <v>29</v>
      </c>
      <c r="U7" s="55" t="s">
        <v>14</v>
      </c>
      <c r="V7" s="54" t="s">
        <v>9</v>
      </c>
      <c r="W7" s="98" t="s">
        <v>62</v>
      </c>
      <c r="X7" s="96" t="s">
        <v>14</v>
      </c>
      <c r="Y7" s="56"/>
      <c r="Z7" s="102" t="s">
        <v>59</v>
      </c>
      <c r="AA7" s="99" t="s">
        <v>43</v>
      </c>
      <c r="AB7" s="54"/>
      <c r="AC7" s="57" t="s">
        <v>38</v>
      </c>
      <c r="AD7" s="58"/>
      <c r="AE7" s="59"/>
      <c r="AF7" s="60"/>
      <c r="AG7" s="50" t="s">
        <v>11</v>
      </c>
      <c r="AH7" s="54"/>
      <c r="AI7" s="217" t="s">
        <v>47</v>
      </c>
      <c r="AJ7" s="218"/>
      <c r="AK7" s="219"/>
      <c r="AL7" s="217" t="s">
        <v>39</v>
      </c>
      <c r="AM7" s="218"/>
      <c r="AN7" s="219"/>
      <c r="AO7" s="54"/>
      <c r="AP7" s="55" t="s">
        <v>22</v>
      </c>
      <c r="AQ7" s="50" t="s">
        <v>20</v>
      </c>
      <c r="AR7" s="50" t="s">
        <v>20</v>
      </c>
      <c r="AS7" s="54"/>
      <c r="AT7" s="15" t="s">
        <v>22</v>
      </c>
      <c r="AU7" s="15" t="s">
        <v>9</v>
      </c>
      <c r="AV7" s="61" t="s">
        <v>9</v>
      </c>
    </row>
    <row r="8" spans="2:48" ht="15.75" thickBot="1">
      <c r="B8" s="32" t="s">
        <v>9</v>
      </c>
      <c r="C8" s="25" t="s">
        <v>9</v>
      </c>
      <c r="D8" s="33" t="s">
        <v>10</v>
      </c>
      <c r="E8" s="3"/>
      <c r="F8" s="37" t="s">
        <v>3</v>
      </c>
      <c r="G8" s="37" t="s">
        <v>4</v>
      </c>
      <c r="H8" s="37" t="s">
        <v>5</v>
      </c>
      <c r="I8" s="37" t="s">
        <v>6</v>
      </c>
      <c r="J8" s="37" t="s">
        <v>8</v>
      </c>
      <c r="K8" s="37" t="s">
        <v>11</v>
      </c>
      <c r="L8" s="2"/>
      <c r="M8" s="38" t="s">
        <v>10</v>
      </c>
      <c r="N8" s="39" t="s">
        <v>61</v>
      </c>
      <c r="O8" s="1"/>
      <c r="P8" s="25" t="s">
        <v>2</v>
      </c>
      <c r="Q8" s="3"/>
      <c r="R8" s="25"/>
      <c r="S8" s="105" t="s">
        <v>34</v>
      </c>
      <c r="T8" s="25" t="s">
        <v>46</v>
      </c>
      <c r="U8" s="41" t="s">
        <v>16</v>
      </c>
      <c r="V8" s="3" t="s">
        <v>9</v>
      </c>
      <c r="W8" s="101" t="s">
        <v>58</v>
      </c>
      <c r="X8" s="97" t="s">
        <v>11</v>
      </c>
      <c r="Y8" s="6"/>
      <c r="Z8" s="103" t="s">
        <v>42</v>
      </c>
      <c r="AA8" s="100"/>
      <c r="AB8" s="3"/>
      <c r="AC8" s="24" t="s">
        <v>23</v>
      </c>
      <c r="AD8" s="46" t="s">
        <v>18</v>
      </c>
      <c r="AE8" s="24" t="s">
        <v>25</v>
      </c>
      <c r="AF8" s="24" t="s">
        <v>26</v>
      </c>
      <c r="AG8" s="25" t="s">
        <v>30</v>
      </c>
      <c r="AH8" s="16"/>
      <c r="AI8" s="26"/>
      <c r="AJ8" s="27"/>
      <c r="AK8" s="28"/>
      <c r="AL8" s="26" t="s">
        <v>60</v>
      </c>
      <c r="AM8" s="27"/>
      <c r="AN8" s="110" t="s">
        <v>108</v>
      </c>
      <c r="AO8" s="3"/>
      <c r="AP8" s="41" t="s">
        <v>14</v>
      </c>
      <c r="AQ8" s="25" t="s">
        <v>27</v>
      </c>
      <c r="AR8" s="25" t="s">
        <v>28</v>
      </c>
      <c r="AS8" s="3"/>
      <c r="AT8" s="2" t="s">
        <v>14</v>
      </c>
      <c r="AU8" s="2" t="s">
        <v>27</v>
      </c>
      <c r="AV8" s="62" t="s">
        <v>28</v>
      </c>
    </row>
    <row r="9" spans="2:48" ht="15.75" thickBot="1">
      <c r="B9" s="34"/>
      <c r="C9" s="35"/>
      <c r="D9" s="36" t="s">
        <v>9</v>
      </c>
      <c r="E9" s="52"/>
      <c r="F9" s="63"/>
      <c r="G9" s="63"/>
      <c r="H9" s="63"/>
      <c r="I9" s="63" t="s">
        <v>7</v>
      </c>
      <c r="J9" s="63"/>
      <c r="K9" s="63"/>
      <c r="L9" s="12"/>
      <c r="M9" s="51" t="s">
        <v>15</v>
      </c>
      <c r="N9" s="63"/>
      <c r="O9" s="12"/>
      <c r="P9" s="35" t="s">
        <v>9</v>
      </c>
      <c r="Q9" s="52"/>
      <c r="R9" s="35"/>
      <c r="S9" s="67"/>
      <c r="T9" s="35" t="s">
        <v>13</v>
      </c>
      <c r="U9" s="64" t="s">
        <v>17</v>
      </c>
      <c r="V9" s="52"/>
      <c r="W9" s="42" t="s">
        <v>19</v>
      </c>
      <c r="X9" s="65"/>
      <c r="Y9" s="52"/>
      <c r="Z9" s="43" t="s">
        <v>19</v>
      </c>
      <c r="AA9" s="44" t="s">
        <v>19</v>
      </c>
      <c r="AB9" s="66"/>
      <c r="AC9" s="35" t="s">
        <v>24</v>
      </c>
      <c r="AD9" s="67" t="s">
        <v>24</v>
      </c>
      <c r="AE9" s="35" t="s">
        <v>24</v>
      </c>
      <c r="AF9" s="35" t="s">
        <v>24</v>
      </c>
      <c r="AG9" s="35" t="s">
        <v>24</v>
      </c>
      <c r="AH9" s="52"/>
      <c r="AI9" s="68" t="s">
        <v>49</v>
      </c>
      <c r="AJ9" s="69" t="s">
        <v>48</v>
      </c>
      <c r="AK9" s="70" t="s">
        <v>50</v>
      </c>
      <c r="AL9" s="71" t="s">
        <v>36</v>
      </c>
      <c r="AM9" s="69" t="s">
        <v>35</v>
      </c>
      <c r="AN9" s="70" t="s">
        <v>37</v>
      </c>
      <c r="AO9" s="52"/>
      <c r="AP9" s="64" t="s">
        <v>20</v>
      </c>
      <c r="AQ9" s="35"/>
      <c r="AR9" s="35"/>
      <c r="AS9" s="52"/>
      <c r="AT9" s="72">
        <v>1</v>
      </c>
      <c r="AU9" s="73">
        <v>0</v>
      </c>
      <c r="AV9" s="53" t="s">
        <v>31</v>
      </c>
    </row>
    <row r="10" spans="2:48" ht="15.75" thickBot="1"/>
    <row r="11" spans="2:48" ht="15.75">
      <c r="B11" s="13">
        <v>41221</v>
      </c>
      <c r="C11" s="11" t="s">
        <v>120</v>
      </c>
      <c r="D11" s="15">
        <v>8.5</v>
      </c>
      <c r="E11" s="2"/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f>SUM(F11:J11)</f>
        <v>0</v>
      </c>
      <c r="L11" s="2"/>
      <c r="M11" s="7">
        <v>0</v>
      </c>
      <c r="N11" s="7">
        <v>0</v>
      </c>
      <c r="O11" s="2"/>
      <c r="P11" s="17">
        <f>D11-(M11+N11)</f>
        <v>8.5</v>
      </c>
      <c r="Q11" s="2"/>
      <c r="R11" s="7" t="s">
        <v>129</v>
      </c>
      <c r="S11" s="106">
        <v>0.873</v>
      </c>
      <c r="T11" s="7">
        <v>18</v>
      </c>
      <c r="U11" s="18">
        <f>P11*T11</f>
        <v>153</v>
      </c>
      <c r="V11" s="2"/>
      <c r="W11" s="19">
        <v>56</v>
      </c>
      <c r="X11" s="74">
        <v>216</v>
      </c>
      <c r="Y11" s="22"/>
      <c r="Z11" s="19">
        <v>6</v>
      </c>
      <c r="AA11" s="19">
        <v>0</v>
      </c>
      <c r="AB11" s="5"/>
      <c r="AC11" s="18">
        <f>X11*S11</f>
        <v>188.56800000000001</v>
      </c>
      <c r="AD11" s="47">
        <v>5.52</v>
      </c>
      <c r="AE11" s="7">
        <v>0</v>
      </c>
      <c r="AF11" s="7">
        <v>0</v>
      </c>
      <c r="AG11" s="47">
        <f>AD11+AF11</f>
        <v>5.52</v>
      </c>
      <c r="AH11" s="4"/>
      <c r="AI11" s="7">
        <v>0</v>
      </c>
      <c r="AJ11" s="7">
        <v>0</v>
      </c>
      <c r="AK11" s="7">
        <f>100- ((AI11+AJ11)/(X11*2))*100</f>
        <v>100</v>
      </c>
      <c r="AL11" s="49">
        <v>1050</v>
      </c>
      <c r="AM11" s="49">
        <f>AC11+AD11+AE11+AF11</f>
        <v>194.08800000000002</v>
      </c>
      <c r="AN11" s="49">
        <f>AL11-AM11</f>
        <v>855.91200000000003</v>
      </c>
      <c r="AO11" s="5"/>
      <c r="AP11" s="7">
        <f>(X11/U11)*100</f>
        <v>141.1764705882353</v>
      </c>
      <c r="AQ11" s="18">
        <f>(AD11/(AC11+AD11))*100</f>
        <v>2.8440707308025219</v>
      </c>
      <c r="AR11" s="7">
        <f>(AG11/AC11)*100</f>
        <v>2.9273259513809338</v>
      </c>
      <c r="AS11" s="2"/>
      <c r="AT11" s="7" t="s">
        <v>52</v>
      </c>
      <c r="AU11" s="7" t="s">
        <v>45</v>
      </c>
      <c r="AV11" s="7" t="s">
        <v>57</v>
      </c>
    </row>
    <row r="12" spans="2:48" ht="16.5" thickBot="1">
      <c r="B12" s="14" t="s">
        <v>128</v>
      </c>
      <c r="C12" s="12"/>
      <c r="D12" s="12"/>
      <c r="E12" s="2"/>
      <c r="F12" s="8"/>
      <c r="G12" s="8"/>
      <c r="H12" s="8"/>
      <c r="I12" s="8"/>
      <c r="J12" s="8"/>
      <c r="K12" s="8"/>
      <c r="L12" s="2"/>
      <c r="M12" s="8"/>
      <c r="N12" s="8"/>
      <c r="O12" s="2"/>
      <c r="P12" s="9"/>
      <c r="Q12" s="2"/>
      <c r="R12" s="8"/>
      <c r="S12" s="48"/>
      <c r="T12" s="8"/>
      <c r="U12" s="8"/>
      <c r="V12" s="2"/>
      <c r="W12" s="20"/>
      <c r="X12" s="75"/>
      <c r="Y12" s="21"/>
      <c r="Z12" s="20"/>
      <c r="AA12" s="23"/>
      <c r="AB12" s="5"/>
      <c r="AC12" s="8"/>
      <c r="AD12" s="48"/>
      <c r="AE12" s="8"/>
      <c r="AF12" s="8"/>
      <c r="AG12" s="8"/>
      <c r="AH12" s="4"/>
      <c r="AI12" s="8"/>
      <c r="AJ12" s="8"/>
      <c r="AK12" s="8"/>
      <c r="AL12" s="8"/>
      <c r="AM12" s="8"/>
      <c r="AN12" s="8"/>
      <c r="AO12" s="5"/>
      <c r="AP12" s="8" t="s">
        <v>9</v>
      </c>
      <c r="AQ12" s="8"/>
      <c r="AR12" s="8"/>
      <c r="AS12" s="2"/>
      <c r="AT12" s="8"/>
      <c r="AU12" s="8"/>
      <c r="AV12" s="10"/>
    </row>
    <row r="13" spans="2:48" ht="15.75" thickBot="1"/>
    <row r="14" spans="2:48" ht="15.75">
      <c r="B14" s="13">
        <v>41221</v>
      </c>
      <c r="C14" s="11" t="s">
        <v>120</v>
      </c>
      <c r="D14" s="15">
        <v>8.5</v>
      </c>
      <c r="E14" s="2"/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f>SUM(F14:J14)</f>
        <v>0</v>
      </c>
      <c r="L14" s="2"/>
      <c r="M14" s="7">
        <v>0</v>
      </c>
      <c r="N14" s="7">
        <v>0</v>
      </c>
      <c r="O14" s="2"/>
      <c r="P14" s="17">
        <f>D14-(M14+N14)</f>
        <v>8.5</v>
      </c>
      <c r="Q14" s="2"/>
      <c r="R14" s="7" t="s">
        <v>129</v>
      </c>
      <c r="S14" s="106">
        <v>0.873</v>
      </c>
      <c r="T14" s="7">
        <v>18</v>
      </c>
      <c r="U14" s="18">
        <f>P14*T14</f>
        <v>153</v>
      </c>
      <c r="V14" s="2"/>
      <c r="W14" s="19">
        <v>56</v>
      </c>
      <c r="X14" s="74">
        <v>216</v>
      </c>
      <c r="Y14" s="22"/>
      <c r="Z14" s="19">
        <v>6</v>
      </c>
      <c r="AA14" s="19">
        <v>0</v>
      </c>
      <c r="AB14" s="5"/>
      <c r="AC14" s="18">
        <f>X14*S14</f>
        <v>188.56800000000001</v>
      </c>
      <c r="AD14" s="47">
        <v>5.52</v>
      </c>
      <c r="AE14" s="7">
        <v>0</v>
      </c>
      <c r="AF14" s="7">
        <v>0</v>
      </c>
      <c r="AG14" s="47">
        <f>AD14+AF14</f>
        <v>5.52</v>
      </c>
      <c r="AH14" s="4"/>
      <c r="AI14" s="7">
        <v>0</v>
      </c>
      <c r="AJ14" s="7">
        <v>0</v>
      </c>
      <c r="AK14" s="7">
        <f>100- ((AI14+AJ14)/(X14*2))*100</f>
        <v>100</v>
      </c>
      <c r="AL14" s="49">
        <v>1050</v>
      </c>
      <c r="AM14" s="49">
        <f>AC14+AD14+AE14+AF14</f>
        <v>194.08800000000002</v>
      </c>
      <c r="AN14" s="49">
        <f>AL14-AM14</f>
        <v>855.91200000000003</v>
      </c>
      <c r="AO14" s="5"/>
      <c r="AP14" s="7">
        <f>(X14/U14)*100</f>
        <v>141.1764705882353</v>
      </c>
      <c r="AQ14" s="18">
        <f>(AD14/(AC14+AD14))*100</f>
        <v>2.8440707308025219</v>
      </c>
      <c r="AR14" s="7">
        <f>(AG14/AC14)*100</f>
        <v>2.9273259513809338</v>
      </c>
      <c r="AS14" s="2"/>
      <c r="AT14" s="7" t="s">
        <v>52</v>
      </c>
      <c r="AU14" s="7" t="s">
        <v>45</v>
      </c>
      <c r="AV14" s="7" t="s">
        <v>57</v>
      </c>
    </row>
    <row r="15" spans="2:48" ht="16.5" thickBot="1">
      <c r="B15" s="14" t="s">
        <v>128</v>
      </c>
      <c r="C15" s="12"/>
      <c r="D15" s="12"/>
      <c r="E15" s="2"/>
      <c r="F15" s="8"/>
      <c r="G15" s="8"/>
      <c r="H15" s="8"/>
      <c r="I15" s="8"/>
      <c r="J15" s="8"/>
      <c r="K15" s="8"/>
      <c r="L15" s="2"/>
      <c r="M15" s="8"/>
      <c r="N15" s="8"/>
      <c r="O15" s="2"/>
      <c r="P15" s="9"/>
      <c r="Q15" s="2"/>
      <c r="R15" s="8"/>
      <c r="S15" s="48"/>
      <c r="T15" s="8"/>
      <c r="U15" s="8"/>
      <c r="V15" s="2"/>
      <c r="W15" s="20"/>
      <c r="X15" s="75"/>
      <c r="Y15" s="21"/>
      <c r="Z15" s="20"/>
      <c r="AA15" s="23"/>
      <c r="AB15" s="5"/>
      <c r="AC15" s="8"/>
      <c r="AD15" s="48"/>
      <c r="AE15" s="8"/>
      <c r="AF15" s="8"/>
      <c r="AG15" s="8"/>
      <c r="AH15" s="4"/>
      <c r="AI15" s="8"/>
      <c r="AJ15" s="8"/>
      <c r="AK15" s="8"/>
      <c r="AL15" s="8"/>
      <c r="AM15" s="8"/>
      <c r="AN15" s="8"/>
      <c r="AO15" s="5"/>
      <c r="AP15" s="8" t="s">
        <v>9</v>
      </c>
      <c r="AQ15" s="8"/>
      <c r="AR15" s="8"/>
      <c r="AS15" s="2"/>
      <c r="AT15" s="8"/>
      <c r="AU15" s="8"/>
      <c r="AV15" s="10"/>
    </row>
    <row r="16" spans="2:48" ht="15.75" thickBot="1"/>
    <row r="17" spans="2:48" ht="15.75">
      <c r="B17" s="13">
        <v>41225</v>
      </c>
      <c r="C17" s="11" t="s">
        <v>120</v>
      </c>
      <c r="D17" s="15">
        <v>8.5</v>
      </c>
      <c r="E17" s="2"/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f>SUM(F17:J17)</f>
        <v>0</v>
      </c>
      <c r="L17" s="2"/>
      <c r="M17" s="7">
        <v>0</v>
      </c>
      <c r="N17" s="7">
        <v>0</v>
      </c>
      <c r="O17" s="2"/>
      <c r="P17" s="17">
        <f>D17-(M17+N17)</f>
        <v>8.5</v>
      </c>
      <c r="Q17" s="2"/>
      <c r="R17" s="7" t="s">
        <v>129</v>
      </c>
      <c r="S17" s="106">
        <v>0.873</v>
      </c>
      <c r="T17" s="7">
        <v>18</v>
      </c>
      <c r="U17" s="18">
        <f>P17*T17</f>
        <v>153</v>
      </c>
      <c r="V17" s="2"/>
      <c r="W17" s="19">
        <v>22</v>
      </c>
      <c r="X17" s="74">
        <v>22</v>
      </c>
      <c r="Y17" s="22"/>
      <c r="Z17" s="19">
        <v>0</v>
      </c>
      <c r="AA17" s="19">
        <v>0</v>
      </c>
      <c r="AB17" s="5"/>
      <c r="AC17" s="18">
        <f>X17*S17</f>
        <v>19.206</v>
      </c>
      <c r="AD17" s="47">
        <v>5.52</v>
      </c>
      <c r="AE17" s="7">
        <v>0</v>
      </c>
      <c r="AF17" s="7">
        <v>0</v>
      </c>
      <c r="AG17" s="47">
        <f>AD17+AF17</f>
        <v>5.52</v>
      </c>
      <c r="AH17" s="4"/>
      <c r="AI17" s="7">
        <v>0</v>
      </c>
      <c r="AJ17" s="7">
        <v>0</v>
      </c>
      <c r="AK17" s="7">
        <f>100- ((AI17+AJ17)/(X17*2))*100</f>
        <v>100</v>
      </c>
      <c r="AL17" s="49">
        <v>1050</v>
      </c>
      <c r="AM17" s="49">
        <f>AC17+AD17+AE17+AF17</f>
        <v>24.725999999999999</v>
      </c>
      <c r="AN17" s="49">
        <f>AL17-AM17</f>
        <v>1025.2739999999999</v>
      </c>
      <c r="AO17" s="5"/>
      <c r="AP17" s="7">
        <f>(X17/U17)*100</f>
        <v>14.37908496732026</v>
      </c>
      <c r="AQ17" s="18">
        <f>(AD17/(AC17+AD17))*100</f>
        <v>22.324678476098033</v>
      </c>
      <c r="AR17" s="7">
        <f>(AG17/AC17)*100</f>
        <v>28.741018431740077</v>
      </c>
      <c r="AS17" s="2"/>
      <c r="AT17" s="7" t="s">
        <v>52</v>
      </c>
      <c r="AU17" s="7" t="s">
        <v>45</v>
      </c>
      <c r="AV17" s="7" t="s">
        <v>57</v>
      </c>
    </row>
    <row r="18" spans="2:48" ht="16.5" thickBot="1">
      <c r="B18" s="14" t="s">
        <v>128</v>
      </c>
      <c r="C18" s="12"/>
      <c r="D18" s="12"/>
      <c r="E18" s="2"/>
      <c r="F18" s="8"/>
      <c r="G18" s="8"/>
      <c r="H18" s="8"/>
      <c r="I18" s="8"/>
      <c r="J18" s="8"/>
      <c r="K18" s="8"/>
      <c r="L18" s="2"/>
      <c r="M18" s="8"/>
      <c r="N18" s="8"/>
      <c r="O18" s="2"/>
      <c r="P18" s="9"/>
      <c r="Q18" s="2"/>
      <c r="R18" s="8"/>
      <c r="S18" s="48"/>
      <c r="T18" s="8"/>
      <c r="U18" s="8"/>
      <c r="V18" s="2"/>
      <c r="W18" s="20"/>
      <c r="X18" s="75"/>
      <c r="Y18" s="21"/>
      <c r="Z18" s="20"/>
      <c r="AA18" s="23"/>
      <c r="AB18" s="5"/>
      <c r="AC18" s="8"/>
      <c r="AD18" s="48"/>
      <c r="AE18" s="8"/>
      <c r="AF18" s="8"/>
      <c r="AG18" s="8"/>
      <c r="AH18" s="4"/>
      <c r="AI18" s="8"/>
      <c r="AJ18" s="8"/>
      <c r="AK18" s="8"/>
      <c r="AL18" s="8"/>
      <c r="AM18" s="8"/>
      <c r="AN18" s="8"/>
      <c r="AO18" s="5"/>
      <c r="AP18" s="8" t="s">
        <v>9</v>
      </c>
      <c r="AQ18" s="8"/>
      <c r="AR18" s="8"/>
      <c r="AS18" s="2"/>
      <c r="AT18" s="8"/>
      <c r="AU18" s="8"/>
      <c r="AV18" s="10"/>
    </row>
  </sheetData>
  <mergeCells count="6">
    <mergeCell ref="I2:AE2"/>
    <mergeCell ref="AT6:AV6"/>
    <mergeCell ref="F7:K7"/>
    <mergeCell ref="M7:N7"/>
    <mergeCell ref="AI7:AK7"/>
    <mergeCell ref="AL7:AN7"/>
  </mergeCells>
  <conditionalFormatting sqref="AT11:AV11">
    <cfRule type="containsText" dxfId="241" priority="5" operator="containsText" text="Si">
      <formula>NOT(ISERROR(SEARCH("Si",AT11)))</formula>
    </cfRule>
    <cfRule type="containsText" dxfId="240" priority="6" operator="containsText" text="No">
      <formula>NOT(ISERROR(SEARCH("No",AT11)))</formula>
    </cfRule>
  </conditionalFormatting>
  <conditionalFormatting sqref="AT14:AV14">
    <cfRule type="containsText" dxfId="239" priority="3" operator="containsText" text="Si">
      <formula>NOT(ISERROR(SEARCH("Si",AT14)))</formula>
    </cfRule>
    <cfRule type="containsText" dxfId="238" priority="4" operator="containsText" text="No">
      <formula>NOT(ISERROR(SEARCH("No",AT14)))</formula>
    </cfRule>
  </conditionalFormatting>
  <conditionalFormatting sqref="AT17:AV17">
    <cfRule type="containsText" dxfId="237" priority="1" operator="containsText" text="Si">
      <formula>NOT(ISERROR(SEARCH("Si",AT17)))</formula>
    </cfRule>
    <cfRule type="containsText" dxfId="236" priority="2" operator="containsText" text="No">
      <formula>NOT(ISERROR(SEARCH("No",AT17)))</formula>
    </cfRule>
  </conditionalFormatting>
  <pageMargins left="0.51181102362204722" right="0.15748031496062992" top="0.74803149606299213" bottom="0.43307086614173229" header="0.31496062992125984" footer="0.31496062992125984"/>
  <pageSetup paperSize="9" scale="60" orientation="landscape" horizontalDpi="200" verticalDpi="2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B1:AV76"/>
  <sheetViews>
    <sheetView topLeftCell="A53" zoomScale="85" zoomScaleNormal="85" workbookViewId="0">
      <selection activeCell="W72" sqref="W72"/>
    </sheetView>
  </sheetViews>
  <sheetFormatPr baseColWidth="10" defaultRowHeight="15"/>
  <cols>
    <col min="1" max="1" width="0.7109375" customWidth="1"/>
    <col min="2" max="2" width="9" customWidth="1"/>
    <col min="3" max="4" width="5.42578125" customWidth="1"/>
    <col min="5" max="5" width="0.42578125" customWidth="1"/>
    <col min="6" max="6" width="4.5703125" customWidth="1"/>
    <col min="7" max="7" width="4.28515625" customWidth="1"/>
    <col min="8" max="8" width="5.140625" customWidth="1"/>
    <col min="9" max="9" width="5.5703125" customWidth="1"/>
    <col min="10" max="10" width="4.28515625" customWidth="1"/>
    <col min="11" max="11" width="5.140625" bestFit="1" customWidth="1"/>
    <col min="12" max="12" width="0.5703125" customWidth="1"/>
    <col min="13" max="13" width="5.28515625" customWidth="1"/>
    <col min="14" max="14" width="5.7109375" customWidth="1"/>
    <col min="15" max="15" width="0.5703125" customWidth="1"/>
    <col min="16" max="16" width="5" customWidth="1"/>
    <col min="17" max="17" width="0.5703125" customWidth="1"/>
    <col min="18" max="18" width="11.42578125" bestFit="1" customWidth="1"/>
    <col min="19" max="19" width="5.42578125" style="45" customWidth="1"/>
    <col min="20" max="20" width="5.42578125" customWidth="1"/>
    <col min="21" max="21" width="6" bestFit="1" customWidth="1"/>
    <col min="22" max="22" width="0.5703125" customWidth="1"/>
    <col min="23" max="23" width="9" customWidth="1"/>
    <col min="24" max="24" width="6" bestFit="1" customWidth="1"/>
    <col min="25" max="25" width="0.5703125" customWidth="1"/>
    <col min="26" max="26" width="11" bestFit="1" customWidth="1"/>
    <col min="27" max="27" width="4.5703125" customWidth="1"/>
    <col min="28" max="28" width="0.85546875" customWidth="1"/>
    <col min="29" max="29" width="7" customWidth="1"/>
    <col min="30" max="30" width="7.5703125" style="45" bestFit="1" customWidth="1"/>
    <col min="31" max="31" width="4.85546875" customWidth="1"/>
    <col min="32" max="32" width="4.28515625" customWidth="1"/>
    <col min="33" max="33" width="5.42578125" customWidth="1"/>
    <col min="34" max="34" width="0.5703125" customWidth="1"/>
    <col min="35" max="35" width="4.85546875" hidden="1" customWidth="1"/>
    <col min="36" max="36" width="5.42578125" hidden="1" customWidth="1"/>
    <col min="37" max="37" width="5" hidden="1" customWidth="1"/>
    <col min="38" max="38" width="7.7109375" bestFit="1" customWidth="1"/>
    <col min="39" max="40" width="7.5703125" bestFit="1" customWidth="1"/>
    <col min="41" max="41" width="1" customWidth="1"/>
    <col min="42" max="43" width="4.7109375" customWidth="1"/>
    <col min="44" max="44" width="5.42578125" customWidth="1"/>
    <col min="45" max="45" width="0.85546875" customWidth="1"/>
    <col min="46" max="46" width="5.28515625" customWidth="1"/>
    <col min="47" max="47" width="5" customWidth="1"/>
    <col min="48" max="48" width="5.7109375" customWidth="1"/>
    <col min="49" max="49" width="1.42578125" customWidth="1"/>
    <col min="50" max="51" width="4.7109375" customWidth="1"/>
  </cols>
  <sheetData>
    <row r="1" spans="2:48" ht="11.25" customHeight="1"/>
    <row r="2" spans="2:48" ht="21">
      <c r="I2" s="208" t="s">
        <v>40</v>
      </c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</row>
    <row r="5" spans="2:48" ht="26.25" customHeight="1">
      <c r="B5" s="131" t="s">
        <v>109</v>
      </c>
      <c r="C5" s="131"/>
      <c r="D5" s="131"/>
      <c r="E5" s="132"/>
      <c r="F5" s="131"/>
      <c r="G5" s="132"/>
      <c r="H5" s="132"/>
      <c r="I5" s="131" t="s">
        <v>110</v>
      </c>
    </row>
    <row r="6" spans="2:48" ht="15.75" thickBot="1">
      <c r="AP6" s="40" t="s">
        <v>21</v>
      </c>
      <c r="AT6" s="209" t="s">
        <v>44</v>
      </c>
      <c r="AU6" s="210"/>
      <c r="AV6" s="211"/>
    </row>
    <row r="7" spans="2:48">
      <c r="B7" s="29" t="s">
        <v>32</v>
      </c>
      <c r="C7" s="30" t="s">
        <v>1</v>
      </c>
      <c r="D7" s="31" t="s">
        <v>1</v>
      </c>
      <c r="E7" s="54"/>
      <c r="F7" s="212" t="s">
        <v>12</v>
      </c>
      <c r="G7" s="213"/>
      <c r="H7" s="213"/>
      <c r="I7" s="213"/>
      <c r="J7" s="213"/>
      <c r="K7" s="214"/>
      <c r="L7" s="15"/>
      <c r="M7" s="215" t="s">
        <v>33</v>
      </c>
      <c r="N7" s="216"/>
      <c r="O7" s="15"/>
      <c r="P7" s="50" t="s">
        <v>10</v>
      </c>
      <c r="Q7" s="54"/>
      <c r="R7" s="50" t="s">
        <v>41</v>
      </c>
      <c r="S7" s="104"/>
      <c r="T7" s="50" t="s">
        <v>29</v>
      </c>
      <c r="U7" s="55" t="s">
        <v>14</v>
      </c>
      <c r="V7" s="54" t="s">
        <v>9</v>
      </c>
      <c r="W7" s="98" t="s">
        <v>62</v>
      </c>
      <c r="X7" s="96" t="s">
        <v>14</v>
      </c>
      <c r="Y7" s="56"/>
      <c r="Z7" s="102" t="s">
        <v>59</v>
      </c>
      <c r="AA7" s="99" t="s">
        <v>43</v>
      </c>
      <c r="AB7" s="54"/>
      <c r="AC7" s="57" t="s">
        <v>38</v>
      </c>
      <c r="AD7" s="58"/>
      <c r="AE7" s="59"/>
      <c r="AF7" s="60"/>
      <c r="AG7" s="50" t="s">
        <v>11</v>
      </c>
      <c r="AH7" s="54"/>
      <c r="AI7" s="217" t="s">
        <v>47</v>
      </c>
      <c r="AJ7" s="218"/>
      <c r="AK7" s="219"/>
      <c r="AL7" s="217" t="s">
        <v>39</v>
      </c>
      <c r="AM7" s="218"/>
      <c r="AN7" s="219"/>
      <c r="AO7" s="54"/>
      <c r="AP7" s="55" t="s">
        <v>22</v>
      </c>
      <c r="AQ7" s="50" t="s">
        <v>20</v>
      </c>
      <c r="AR7" s="50" t="s">
        <v>20</v>
      </c>
      <c r="AS7" s="54"/>
      <c r="AT7" s="15" t="s">
        <v>22</v>
      </c>
      <c r="AU7" s="15" t="s">
        <v>9</v>
      </c>
      <c r="AV7" s="61" t="s">
        <v>9</v>
      </c>
    </row>
    <row r="8" spans="2:48" ht="15.75" thickBot="1">
      <c r="B8" s="32" t="s">
        <v>9</v>
      </c>
      <c r="C8" s="25" t="s">
        <v>9</v>
      </c>
      <c r="D8" s="33" t="s">
        <v>10</v>
      </c>
      <c r="E8" s="3"/>
      <c r="F8" s="37" t="s">
        <v>3</v>
      </c>
      <c r="G8" s="37" t="s">
        <v>4</v>
      </c>
      <c r="H8" s="37" t="s">
        <v>5</v>
      </c>
      <c r="I8" s="37" t="s">
        <v>6</v>
      </c>
      <c r="J8" s="37" t="s">
        <v>8</v>
      </c>
      <c r="K8" s="37" t="s">
        <v>11</v>
      </c>
      <c r="L8" s="2"/>
      <c r="M8" s="38" t="s">
        <v>10</v>
      </c>
      <c r="N8" s="39" t="s">
        <v>61</v>
      </c>
      <c r="O8" s="1"/>
      <c r="P8" s="25" t="s">
        <v>2</v>
      </c>
      <c r="Q8" s="3"/>
      <c r="R8" s="25"/>
      <c r="S8" s="105" t="s">
        <v>34</v>
      </c>
      <c r="T8" s="25" t="s">
        <v>46</v>
      </c>
      <c r="U8" s="41" t="s">
        <v>16</v>
      </c>
      <c r="V8" s="3" t="s">
        <v>9</v>
      </c>
      <c r="W8" s="101" t="s">
        <v>58</v>
      </c>
      <c r="X8" s="97" t="s">
        <v>11</v>
      </c>
      <c r="Y8" s="6"/>
      <c r="Z8" s="103" t="s">
        <v>42</v>
      </c>
      <c r="AA8" s="100"/>
      <c r="AB8" s="3"/>
      <c r="AC8" s="24" t="s">
        <v>23</v>
      </c>
      <c r="AD8" s="46" t="s">
        <v>18</v>
      </c>
      <c r="AE8" s="24" t="s">
        <v>25</v>
      </c>
      <c r="AF8" s="24" t="s">
        <v>26</v>
      </c>
      <c r="AG8" s="25" t="s">
        <v>30</v>
      </c>
      <c r="AH8" s="16"/>
      <c r="AI8" s="26"/>
      <c r="AJ8" s="27"/>
      <c r="AK8" s="28"/>
      <c r="AL8" s="26" t="s">
        <v>60</v>
      </c>
      <c r="AM8" s="27"/>
      <c r="AN8" s="110" t="s">
        <v>108</v>
      </c>
      <c r="AO8" s="3"/>
      <c r="AP8" s="41" t="s">
        <v>14</v>
      </c>
      <c r="AQ8" s="25" t="s">
        <v>27</v>
      </c>
      <c r="AR8" s="25" t="s">
        <v>28</v>
      </c>
      <c r="AS8" s="3"/>
      <c r="AT8" s="2" t="s">
        <v>14</v>
      </c>
      <c r="AU8" s="2" t="s">
        <v>27</v>
      </c>
      <c r="AV8" s="62" t="s">
        <v>28</v>
      </c>
    </row>
    <row r="9" spans="2:48" ht="15.75" thickBot="1">
      <c r="B9" s="34"/>
      <c r="C9" s="35"/>
      <c r="D9" s="36" t="s">
        <v>9</v>
      </c>
      <c r="E9" s="52"/>
      <c r="F9" s="63"/>
      <c r="G9" s="63"/>
      <c r="H9" s="63"/>
      <c r="I9" s="63" t="s">
        <v>7</v>
      </c>
      <c r="J9" s="63"/>
      <c r="K9" s="63"/>
      <c r="L9" s="12"/>
      <c r="M9" s="51" t="s">
        <v>15</v>
      </c>
      <c r="N9" s="63"/>
      <c r="O9" s="12"/>
      <c r="P9" s="35" t="s">
        <v>9</v>
      </c>
      <c r="Q9" s="52"/>
      <c r="R9" s="35"/>
      <c r="S9" s="67"/>
      <c r="T9" s="35" t="s">
        <v>13</v>
      </c>
      <c r="U9" s="64" t="s">
        <v>17</v>
      </c>
      <c r="V9" s="52"/>
      <c r="W9" s="42" t="s">
        <v>19</v>
      </c>
      <c r="X9" s="65"/>
      <c r="Y9" s="52"/>
      <c r="Z9" s="43" t="s">
        <v>19</v>
      </c>
      <c r="AA9" s="44" t="s">
        <v>19</v>
      </c>
      <c r="AB9" s="66"/>
      <c r="AC9" s="35" t="s">
        <v>24</v>
      </c>
      <c r="AD9" s="67" t="s">
        <v>24</v>
      </c>
      <c r="AE9" s="35" t="s">
        <v>24</v>
      </c>
      <c r="AF9" s="35" t="s">
        <v>24</v>
      </c>
      <c r="AG9" s="35" t="s">
        <v>24</v>
      </c>
      <c r="AH9" s="52"/>
      <c r="AI9" s="68" t="s">
        <v>49</v>
      </c>
      <c r="AJ9" s="69" t="s">
        <v>48</v>
      </c>
      <c r="AK9" s="70" t="s">
        <v>50</v>
      </c>
      <c r="AL9" s="71" t="s">
        <v>36</v>
      </c>
      <c r="AM9" s="69" t="s">
        <v>35</v>
      </c>
      <c r="AN9" s="70" t="s">
        <v>37</v>
      </c>
      <c r="AO9" s="52"/>
      <c r="AP9" s="64" t="s">
        <v>20</v>
      </c>
      <c r="AQ9" s="35"/>
      <c r="AR9" s="35"/>
      <c r="AS9" s="52"/>
      <c r="AT9" s="72">
        <v>1</v>
      </c>
      <c r="AU9" s="73">
        <v>0</v>
      </c>
      <c r="AV9" s="53" t="s">
        <v>31</v>
      </c>
    </row>
    <row r="10" spans="2:48" ht="15.75" thickBot="1"/>
    <row r="11" spans="2:48" ht="15.75">
      <c r="B11" s="13">
        <v>41288</v>
      </c>
      <c r="C11" s="11" t="s">
        <v>0</v>
      </c>
      <c r="D11" s="15">
        <v>8</v>
      </c>
      <c r="E11" s="2"/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f>SUM(F11:J11)</f>
        <v>0</v>
      </c>
      <c r="L11" s="2"/>
      <c r="M11" s="7">
        <v>0</v>
      </c>
      <c r="N11" s="7">
        <v>0</v>
      </c>
      <c r="O11" s="2"/>
      <c r="P11" s="17">
        <f>D11-(M11+N11)</f>
        <v>8</v>
      </c>
      <c r="Q11" s="2"/>
      <c r="R11" s="7" t="s">
        <v>51</v>
      </c>
      <c r="S11" s="106">
        <v>1.6</v>
      </c>
      <c r="T11" s="7">
        <v>16</v>
      </c>
      <c r="U11" s="18">
        <f>P11*T11</f>
        <v>128</v>
      </c>
      <c r="V11" s="2"/>
      <c r="W11" s="19">
        <v>52</v>
      </c>
      <c r="X11" s="74">
        <v>52</v>
      </c>
      <c r="Y11" s="22"/>
      <c r="Z11" s="19">
        <v>0</v>
      </c>
      <c r="AA11" s="19">
        <v>0</v>
      </c>
      <c r="AB11" s="5"/>
      <c r="AC11" s="18">
        <f>X11*S11</f>
        <v>83.2</v>
      </c>
      <c r="AD11" s="47">
        <v>0</v>
      </c>
      <c r="AE11" s="7">
        <v>0</v>
      </c>
      <c r="AF11" s="7">
        <v>0</v>
      </c>
      <c r="AG11" s="47">
        <f>AD11+AF11</f>
        <v>0</v>
      </c>
      <c r="AH11" s="4"/>
      <c r="AI11" s="7">
        <v>0</v>
      </c>
      <c r="AJ11" s="7">
        <v>0</v>
      </c>
      <c r="AK11" s="7">
        <f>100- ((AI11+AJ11)/(X11*2))*100</f>
        <v>100</v>
      </c>
      <c r="AL11" s="49">
        <v>1050</v>
      </c>
      <c r="AM11" s="49">
        <f>AC11+AD11+AE11+AF11</f>
        <v>83.2</v>
      </c>
      <c r="AN11" s="49">
        <f>AL11-AM11</f>
        <v>966.8</v>
      </c>
      <c r="AO11" s="5"/>
      <c r="AP11" s="7">
        <f>(X11/U11)*100</f>
        <v>40.625</v>
      </c>
      <c r="AQ11" s="18">
        <f>(AD11/(AC11+AD11))*100</f>
        <v>0</v>
      </c>
      <c r="AR11" s="7">
        <f>(AG11/AC11)*100</f>
        <v>0</v>
      </c>
      <c r="AS11" s="2"/>
      <c r="AT11" s="7" t="s">
        <v>52</v>
      </c>
      <c r="AU11" s="7" t="s">
        <v>45</v>
      </c>
      <c r="AV11" s="7" t="s">
        <v>57</v>
      </c>
    </row>
    <row r="12" spans="2:48" ht="16.5" thickBot="1">
      <c r="B12" s="14" t="s">
        <v>134</v>
      </c>
      <c r="C12" s="12"/>
      <c r="D12" s="12"/>
      <c r="E12" s="2"/>
      <c r="F12" s="8"/>
      <c r="G12" s="8"/>
      <c r="H12" s="8"/>
      <c r="I12" s="8"/>
      <c r="J12" s="8"/>
      <c r="K12" s="8"/>
      <c r="L12" s="2"/>
      <c r="M12" s="8"/>
      <c r="N12" s="8"/>
      <c r="O12" s="2"/>
      <c r="P12" s="9"/>
      <c r="Q12" s="2"/>
      <c r="R12" s="8"/>
      <c r="S12" s="48"/>
      <c r="T12" s="8"/>
      <c r="U12" s="8"/>
      <c r="V12" s="2"/>
      <c r="W12" s="20"/>
      <c r="X12" s="75"/>
      <c r="Y12" s="21"/>
      <c r="Z12" s="20"/>
      <c r="AA12" s="23"/>
      <c r="AB12" s="5"/>
      <c r="AC12" s="8"/>
      <c r="AD12" s="48"/>
      <c r="AE12" s="8"/>
      <c r="AF12" s="8"/>
      <c r="AG12" s="8"/>
      <c r="AH12" s="4"/>
      <c r="AI12" s="8"/>
      <c r="AJ12" s="8"/>
      <c r="AK12" s="8"/>
      <c r="AL12" s="8"/>
      <c r="AM12" s="8"/>
      <c r="AN12" s="8"/>
      <c r="AO12" s="5"/>
      <c r="AP12" s="8" t="s">
        <v>9</v>
      </c>
      <c r="AQ12" s="8"/>
      <c r="AR12" s="8"/>
      <c r="AS12" s="2"/>
      <c r="AT12" s="8"/>
      <c r="AU12" s="8"/>
      <c r="AV12" s="10"/>
    </row>
    <row r="13" spans="2:48" ht="15.75" thickBot="1"/>
    <row r="14" spans="2:48" ht="15.75">
      <c r="B14" s="13">
        <v>41288</v>
      </c>
      <c r="C14" s="11" t="s">
        <v>114</v>
      </c>
      <c r="D14" s="15">
        <v>7.5</v>
      </c>
      <c r="E14" s="2"/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f>SUM(F14:J14)</f>
        <v>0</v>
      </c>
      <c r="L14" s="2"/>
      <c r="M14" s="7">
        <v>4.5</v>
      </c>
      <c r="N14" s="7">
        <v>0</v>
      </c>
      <c r="O14" s="2"/>
      <c r="P14" s="17">
        <f>D14-(M14+N14)</f>
        <v>3</v>
      </c>
      <c r="Q14" s="2"/>
      <c r="R14" s="7" t="s">
        <v>51</v>
      </c>
      <c r="S14" s="106">
        <v>1.6</v>
      </c>
      <c r="T14" s="7">
        <v>16</v>
      </c>
      <c r="U14" s="18">
        <f>P14*T14</f>
        <v>48</v>
      </c>
      <c r="V14" s="2"/>
      <c r="W14" s="19">
        <v>72</v>
      </c>
      <c r="X14" s="74">
        <v>72</v>
      </c>
      <c r="Y14" s="22"/>
      <c r="Z14" s="19">
        <v>0</v>
      </c>
      <c r="AA14" s="19">
        <v>0</v>
      </c>
      <c r="AB14" s="5"/>
      <c r="AC14" s="18">
        <f>X14*S14</f>
        <v>115.2</v>
      </c>
      <c r="AD14" s="47">
        <v>0</v>
      </c>
      <c r="AE14" s="7">
        <v>0</v>
      </c>
      <c r="AF14" s="7">
        <v>0</v>
      </c>
      <c r="AG14" s="47">
        <f>AD14+AF14</f>
        <v>0</v>
      </c>
      <c r="AH14" s="4"/>
      <c r="AI14" s="7">
        <v>0</v>
      </c>
      <c r="AJ14" s="7">
        <v>0</v>
      </c>
      <c r="AK14" s="7">
        <f>100- ((AI14+AJ14)/(X14*2))*100</f>
        <v>100</v>
      </c>
      <c r="AL14" s="49">
        <v>1050</v>
      </c>
      <c r="AM14" s="49">
        <f>AC14+AD14+AE14+AF14</f>
        <v>115.2</v>
      </c>
      <c r="AN14" s="49">
        <f>AL14-AM14</f>
        <v>934.8</v>
      </c>
      <c r="AO14" s="5"/>
      <c r="AP14" s="7">
        <f>(X14/U14)*100</f>
        <v>150</v>
      </c>
      <c r="AQ14" s="18">
        <f>(AD14/(AC14+AD14))*100</f>
        <v>0</v>
      </c>
      <c r="AR14" s="7">
        <f>(AG14/AC14)*100</f>
        <v>0</v>
      </c>
      <c r="AS14" s="2"/>
      <c r="AT14" s="7" t="s">
        <v>52</v>
      </c>
      <c r="AU14" s="7" t="s">
        <v>45</v>
      </c>
      <c r="AV14" s="7" t="s">
        <v>57</v>
      </c>
    </row>
    <row r="15" spans="2:48" ht="16.5" thickBot="1">
      <c r="B15" s="14"/>
      <c r="C15" s="12"/>
      <c r="D15" s="12"/>
      <c r="E15" s="2"/>
      <c r="F15" s="8"/>
      <c r="G15" s="8"/>
      <c r="H15" s="8"/>
      <c r="I15" s="8"/>
      <c r="J15" s="8"/>
      <c r="K15" s="8"/>
      <c r="L15" s="2"/>
      <c r="M15" s="8"/>
      <c r="N15" s="8"/>
      <c r="O15" s="2"/>
      <c r="P15" s="9"/>
      <c r="Q15" s="2"/>
      <c r="R15" s="8"/>
      <c r="S15" s="48"/>
      <c r="T15" s="8"/>
      <c r="U15" s="8"/>
      <c r="V15" s="2"/>
      <c r="W15" s="20"/>
      <c r="X15" s="75"/>
      <c r="Y15" s="21"/>
      <c r="Z15" s="20"/>
      <c r="AA15" s="23"/>
      <c r="AB15" s="5"/>
      <c r="AC15" s="8"/>
      <c r="AD15" s="48"/>
      <c r="AE15" s="8"/>
      <c r="AF15" s="8"/>
      <c r="AG15" s="8"/>
      <c r="AH15" s="4"/>
      <c r="AI15" s="8"/>
      <c r="AJ15" s="8"/>
      <c r="AK15" s="8"/>
      <c r="AL15" s="8"/>
      <c r="AM15" s="8"/>
      <c r="AN15" s="8"/>
      <c r="AO15" s="5"/>
      <c r="AP15" s="8" t="s">
        <v>9</v>
      </c>
      <c r="AQ15" s="8"/>
      <c r="AR15" s="8"/>
      <c r="AS15" s="2"/>
      <c r="AT15" s="8"/>
      <c r="AU15" s="8"/>
      <c r="AV15" s="10"/>
    </row>
    <row r="16" spans="2:48" ht="15.75" thickBot="1"/>
    <row r="17" spans="2:48" ht="15.75">
      <c r="B17" s="13">
        <v>41289</v>
      </c>
      <c r="C17" s="11" t="s">
        <v>0</v>
      </c>
      <c r="D17" s="15">
        <v>8</v>
      </c>
      <c r="E17" s="2"/>
      <c r="F17" s="7">
        <v>4</v>
      </c>
      <c r="G17" s="7">
        <v>0</v>
      </c>
      <c r="H17" s="7">
        <v>0</v>
      </c>
      <c r="I17" s="7">
        <v>0</v>
      </c>
      <c r="J17" s="7">
        <v>0</v>
      </c>
      <c r="K17" s="7">
        <f>SUM(F17:J17)</f>
        <v>4</v>
      </c>
      <c r="L17" s="2"/>
      <c r="M17" s="7">
        <v>0</v>
      </c>
      <c r="N17" s="7">
        <v>0</v>
      </c>
      <c r="O17" s="2"/>
      <c r="P17" s="17">
        <f>D17-(M17+N17)</f>
        <v>8</v>
      </c>
      <c r="Q17" s="2"/>
      <c r="R17" s="7" t="s">
        <v>51</v>
      </c>
      <c r="S17" s="106">
        <v>1.6</v>
      </c>
      <c r="T17" s="7">
        <v>16</v>
      </c>
      <c r="U17" s="18">
        <f>P17*T17</f>
        <v>128</v>
      </c>
      <c r="V17" s="2"/>
      <c r="W17" s="19">
        <v>86</v>
      </c>
      <c r="X17" s="74">
        <v>86</v>
      </c>
      <c r="Y17" s="22"/>
      <c r="Z17" s="19">
        <v>0</v>
      </c>
      <c r="AA17" s="19">
        <v>0</v>
      </c>
      <c r="AB17" s="5"/>
      <c r="AC17" s="18">
        <f>X17*S17</f>
        <v>137.6</v>
      </c>
      <c r="AD17" s="47">
        <v>0</v>
      </c>
      <c r="AE17" s="7">
        <v>0.1</v>
      </c>
      <c r="AF17" s="7">
        <v>0</v>
      </c>
      <c r="AG17" s="47">
        <f>AD17+AF17</f>
        <v>0</v>
      </c>
      <c r="AH17" s="4"/>
      <c r="AI17" s="7">
        <v>0</v>
      </c>
      <c r="AJ17" s="7">
        <v>0</v>
      </c>
      <c r="AK17" s="7">
        <f>100- ((AI17+AJ17)/(X17*2))*100</f>
        <v>100</v>
      </c>
      <c r="AL17" s="49">
        <v>1050</v>
      </c>
      <c r="AM17" s="49">
        <f>AC17+AD17+AE17+AF17</f>
        <v>137.69999999999999</v>
      </c>
      <c r="AN17" s="49">
        <f>AL17-AM17</f>
        <v>912.3</v>
      </c>
      <c r="AO17" s="5"/>
      <c r="AP17" s="7">
        <f>(X17/U17)*100</f>
        <v>67.1875</v>
      </c>
      <c r="AQ17" s="18">
        <f>(AD17/(AC17+AD17))*100</f>
        <v>0</v>
      </c>
      <c r="AR17" s="7">
        <f>(AG17/AC17)*100</f>
        <v>0</v>
      </c>
      <c r="AS17" s="2"/>
      <c r="AT17" s="7" t="s">
        <v>52</v>
      </c>
      <c r="AU17" s="7" t="s">
        <v>132</v>
      </c>
      <c r="AV17" s="7" t="s">
        <v>57</v>
      </c>
    </row>
    <row r="18" spans="2:48" ht="16.5" thickBot="1">
      <c r="B18" s="14"/>
      <c r="C18" s="12"/>
      <c r="D18" s="12"/>
      <c r="E18" s="2"/>
      <c r="F18" s="8"/>
      <c r="G18" s="8"/>
      <c r="H18" s="8"/>
      <c r="I18" s="8"/>
      <c r="J18" s="8"/>
      <c r="K18" s="8"/>
      <c r="L18" s="2"/>
      <c r="M18" s="8"/>
      <c r="N18" s="8"/>
      <c r="O18" s="2"/>
      <c r="P18" s="9"/>
      <c r="Q18" s="2"/>
      <c r="R18" s="8"/>
      <c r="S18" s="48"/>
      <c r="T18" s="8"/>
      <c r="U18" s="8"/>
      <c r="V18" s="2"/>
      <c r="W18" s="20"/>
      <c r="X18" s="75"/>
      <c r="Y18" s="21"/>
      <c r="Z18" s="20"/>
      <c r="AA18" s="23"/>
      <c r="AB18" s="5"/>
      <c r="AC18" s="8"/>
      <c r="AD18" s="48"/>
      <c r="AE18" s="8"/>
      <c r="AF18" s="8"/>
      <c r="AG18" s="8"/>
      <c r="AH18" s="4"/>
      <c r="AI18" s="8"/>
      <c r="AJ18" s="8"/>
      <c r="AK18" s="8"/>
      <c r="AL18" s="8"/>
      <c r="AM18" s="8"/>
      <c r="AN18" s="8"/>
      <c r="AO18" s="5"/>
      <c r="AP18" s="8" t="s">
        <v>9</v>
      </c>
      <c r="AQ18" s="8"/>
      <c r="AR18" s="8"/>
      <c r="AS18" s="2"/>
      <c r="AT18" s="8"/>
      <c r="AU18" s="8"/>
      <c r="AV18" s="10"/>
    </row>
    <row r="19" spans="2:48" ht="15.75" thickBot="1"/>
    <row r="20" spans="2:48" ht="15.75">
      <c r="B20" s="13">
        <v>41290</v>
      </c>
      <c r="C20" s="11" t="s">
        <v>0</v>
      </c>
      <c r="D20" s="15">
        <v>8</v>
      </c>
      <c r="E20" s="2"/>
      <c r="F20" s="7">
        <v>2.71</v>
      </c>
      <c r="G20" s="7">
        <v>0</v>
      </c>
      <c r="H20" s="7">
        <v>0</v>
      </c>
      <c r="I20" s="7">
        <v>0</v>
      </c>
      <c r="J20" s="7">
        <v>0</v>
      </c>
      <c r="K20" s="7">
        <f>SUM(F20:J20)</f>
        <v>2.71</v>
      </c>
      <c r="L20" s="2"/>
      <c r="M20" s="7">
        <v>0</v>
      </c>
      <c r="N20" s="7">
        <v>0</v>
      </c>
      <c r="O20" s="2"/>
      <c r="P20" s="17">
        <f>D20-(M20+N20)</f>
        <v>8</v>
      </c>
      <c r="Q20" s="2"/>
      <c r="R20" s="7" t="s">
        <v>51</v>
      </c>
      <c r="S20" s="106">
        <v>1.6</v>
      </c>
      <c r="T20" s="7">
        <v>16</v>
      </c>
      <c r="U20" s="18">
        <f>P20*T20</f>
        <v>128</v>
      </c>
      <c r="V20" s="2"/>
      <c r="W20" s="19">
        <v>56</v>
      </c>
      <c r="X20" s="74">
        <v>56</v>
      </c>
      <c r="Y20" s="22"/>
      <c r="Z20" s="19">
        <v>0</v>
      </c>
      <c r="AA20" s="19">
        <v>0</v>
      </c>
      <c r="AB20" s="5"/>
      <c r="AC20" s="18">
        <f>X20*S20</f>
        <v>89.600000000000009</v>
      </c>
      <c r="AD20" s="47">
        <v>0</v>
      </c>
      <c r="AE20" s="7">
        <v>0.25</v>
      </c>
      <c r="AF20" s="7">
        <v>0</v>
      </c>
      <c r="AG20" s="47">
        <f>AD20+AF20</f>
        <v>0</v>
      </c>
      <c r="AH20" s="4"/>
      <c r="AI20" s="7">
        <v>0</v>
      </c>
      <c r="AJ20" s="7">
        <v>0</v>
      </c>
      <c r="AK20" s="7">
        <f>100- ((AI20+AJ20)/(X20*2))*100</f>
        <v>100</v>
      </c>
      <c r="AL20" s="49">
        <v>1050</v>
      </c>
      <c r="AM20" s="49">
        <f>AC20+AD20+AE20+AF20</f>
        <v>89.850000000000009</v>
      </c>
      <c r="AN20" s="49">
        <f>AL20-AM20</f>
        <v>960.15</v>
      </c>
      <c r="AO20" s="5"/>
      <c r="AP20" s="7">
        <f>(X20/U20)*100</f>
        <v>43.75</v>
      </c>
      <c r="AQ20" s="18">
        <f>(AD20/(AC20+AD20))*100</f>
        <v>0</v>
      </c>
      <c r="AR20" s="7">
        <f>(AG20/AC20)*100</f>
        <v>0</v>
      </c>
      <c r="AS20" s="2"/>
      <c r="AT20" s="7" t="s">
        <v>52</v>
      </c>
      <c r="AU20" s="7" t="s">
        <v>132</v>
      </c>
      <c r="AV20" s="7" t="s">
        <v>57</v>
      </c>
    </row>
    <row r="21" spans="2:48" ht="16.5" thickBot="1">
      <c r="B21" s="14"/>
      <c r="C21" s="12"/>
      <c r="D21" s="12"/>
      <c r="E21" s="2"/>
      <c r="F21" s="8"/>
      <c r="G21" s="8"/>
      <c r="H21" s="8"/>
      <c r="I21" s="8"/>
      <c r="J21" s="8"/>
      <c r="K21" s="8"/>
      <c r="L21" s="2"/>
      <c r="M21" s="8"/>
      <c r="N21" s="8"/>
      <c r="O21" s="2"/>
      <c r="P21" s="9"/>
      <c r="Q21" s="2"/>
      <c r="R21" s="8"/>
      <c r="S21" s="48"/>
      <c r="T21" s="8"/>
      <c r="U21" s="8"/>
      <c r="V21" s="2"/>
      <c r="W21" s="20"/>
      <c r="X21" s="75"/>
      <c r="Y21" s="21"/>
      <c r="Z21" s="20"/>
      <c r="AA21" s="23"/>
      <c r="AB21" s="5"/>
      <c r="AC21" s="8"/>
      <c r="AD21" s="48"/>
      <c r="AE21" s="8"/>
      <c r="AF21" s="8"/>
      <c r="AG21" s="8"/>
      <c r="AH21" s="4"/>
      <c r="AI21" s="8"/>
      <c r="AJ21" s="8"/>
      <c r="AK21" s="8"/>
      <c r="AL21" s="8"/>
      <c r="AM21" s="8"/>
      <c r="AN21" s="8"/>
      <c r="AO21" s="5"/>
      <c r="AP21" s="8" t="s">
        <v>9</v>
      </c>
      <c r="AQ21" s="8"/>
      <c r="AR21" s="8"/>
      <c r="AS21" s="2"/>
      <c r="AT21" s="8"/>
      <c r="AU21" s="8"/>
      <c r="AV21" s="10"/>
    </row>
    <row r="22" spans="2:48" ht="15.75" thickBot="1"/>
    <row r="23" spans="2:48" ht="15.75">
      <c r="B23" s="13">
        <v>41291</v>
      </c>
      <c r="C23" s="11" t="s">
        <v>0</v>
      </c>
      <c r="D23" s="15">
        <v>8</v>
      </c>
      <c r="E23" s="2"/>
      <c r="F23" s="7">
        <v>2</v>
      </c>
      <c r="G23" s="7">
        <v>0</v>
      </c>
      <c r="H23" s="7">
        <v>0</v>
      </c>
      <c r="I23" s="7">
        <v>0</v>
      </c>
      <c r="J23" s="7">
        <v>0</v>
      </c>
      <c r="K23" s="7">
        <f>SUM(F23:J23)</f>
        <v>2</v>
      </c>
      <c r="L23" s="2"/>
      <c r="M23" s="7">
        <v>0</v>
      </c>
      <c r="N23" s="7">
        <v>0</v>
      </c>
      <c r="O23" s="2"/>
      <c r="P23" s="17">
        <f>D23-(M23+N23)</f>
        <v>8</v>
      </c>
      <c r="Q23" s="2"/>
      <c r="R23" s="7" t="s">
        <v>51</v>
      </c>
      <c r="S23" s="106">
        <v>1.6</v>
      </c>
      <c r="T23" s="7">
        <v>16</v>
      </c>
      <c r="U23" s="18">
        <f>P23*T23</f>
        <v>128</v>
      </c>
      <c r="V23" s="2"/>
      <c r="W23" s="19">
        <v>56</v>
      </c>
      <c r="X23" s="74">
        <v>66</v>
      </c>
      <c r="Y23" s="22"/>
      <c r="Z23" s="19">
        <v>0</v>
      </c>
      <c r="AA23" s="19">
        <v>0</v>
      </c>
      <c r="AB23" s="5"/>
      <c r="AC23" s="18">
        <f>X23*S23</f>
        <v>105.60000000000001</v>
      </c>
      <c r="AD23" s="47">
        <v>0</v>
      </c>
      <c r="AE23" s="7">
        <v>0.16</v>
      </c>
      <c r="AF23" s="7">
        <v>0</v>
      </c>
      <c r="AG23" s="47">
        <f>AD23+AF23</f>
        <v>0</v>
      </c>
      <c r="AH23" s="4"/>
      <c r="AI23" s="7">
        <v>0</v>
      </c>
      <c r="AJ23" s="7">
        <v>0</v>
      </c>
      <c r="AK23" s="7">
        <f>100- ((AI23+AJ23)/(X23*2))*100</f>
        <v>100</v>
      </c>
      <c r="AL23" s="49">
        <v>1050</v>
      </c>
      <c r="AM23" s="49">
        <f>AC23+AD23+AE23+AF23</f>
        <v>105.76</v>
      </c>
      <c r="AN23" s="49">
        <f>AL23-AM23</f>
        <v>944.24</v>
      </c>
      <c r="AO23" s="5"/>
      <c r="AP23" s="7">
        <f>(X23/U23)*100</f>
        <v>51.5625</v>
      </c>
      <c r="AQ23" s="18">
        <f>(AD23/(AC23+AD23))*100</f>
        <v>0</v>
      </c>
      <c r="AR23" s="7">
        <f>(AG23/AC23)*100</f>
        <v>0</v>
      </c>
      <c r="AS23" s="2"/>
      <c r="AT23" s="7" t="s">
        <v>52</v>
      </c>
      <c r="AU23" s="7" t="s">
        <v>132</v>
      </c>
      <c r="AV23" s="7" t="s">
        <v>57</v>
      </c>
    </row>
    <row r="24" spans="2:48" ht="16.5" thickBot="1">
      <c r="B24" s="14"/>
      <c r="C24" s="12"/>
      <c r="D24" s="12"/>
      <c r="E24" s="2"/>
      <c r="F24" s="8"/>
      <c r="G24" s="8"/>
      <c r="H24" s="8"/>
      <c r="I24" s="8"/>
      <c r="J24" s="8"/>
      <c r="K24" s="8"/>
      <c r="L24" s="2"/>
      <c r="M24" s="8"/>
      <c r="N24" s="8"/>
      <c r="O24" s="2"/>
      <c r="P24" s="9"/>
      <c r="Q24" s="2"/>
      <c r="R24" s="8"/>
      <c r="S24" s="48"/>
      <c r="T24" s="8"/>
      <c r="U24" s="8"/>
      <c r="V24" s="2"/>
      <c r="W24" s="20"/>
      <c r="X24" s="75"/>
      <c r="Y24" s="21"/>
      <c r="Z24" s="20"/>
      <c r="AA24" s="23"/>
      <c r="AB24" s="5"/>
      <c r="AC24" s="8"/>
      <c r="AD24" s="48"/>
      <c r="AE24" s="8"/>
      <c r="AF24" s="8"/>
      <c r="AG24" s="8"/>
      <c r="AH24" s="4"/>
      <c r="AI24" s="8"/>
      <c r="AJ24" s="8"/>
      <c r="AK24" s="8"/>
      <c r="AL24" s="8"/>
      <c r="AM24" s="8"/>
      <c r="AN24" s="8"/>
      <c r="AO24" s="5"/>
      <c r="AP24" s="8" t="s">
        <v>9</v>
      </c>
      <c r="AQ24" s="8"/>
      <c r="AR24" s="8"/>
      <c r="AS24" s="2"/>
      <c r="AT24" s="8"/>
      <c r="AU24" s="8"/>
      <c r="AV24" s="10"/>
    </row>
    <row r="25" spans="2:48" ht="15.75" thickBot="1"/>
    <row r="26" spans="2:48" ht="15.75">
      <c r="B26" s="13">
        <v>41291</v>
      </c>
      <c r="C26" s="11" t="s">
        <v>114</v>
      </c>
      <c r="D26" s="15">
        <v>7.5</v>
      </c>
      <c r="E26" s="2"/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f>SUM(F26:J26)</f>
        <v>0</v>
      </c>
      <c r="L26" s="2"/>
      <c r="M26" s="7">
        <v>0</v>
      </c>
      <c r="N26" s="7">
        <v>0</v>
      </c>
      <c r="O26" s="2"/>
      <c r="P26" s="17">
        <f>D26-(M26+N26)</f>
        <v>7.5</v>
      </c>
      <c r="Q26" s="2"/>
      <c r="R26" s="7" t="s">
        <v>51</v>
      </c>
      <c r="S26" s="106">
        <v>1.6</v>
      </c>
      <c r="T26" s="7">
        <v>16</v>
      </c>
      <c r="U26" s="18">
        <f>P26*T26</f>
        <v>120</v>
      </c>
      <c r="V26" s="2"/>
      <c r="W26" s="19">
        <v>56</v>
      </c>
      <c r="X26" s="74">
        <v>36</v>
      </c>
      <c r="Y26" s="22"/>
      <c r="Z26" s="19">
        <v>0</v>
      </c>
      <c r="AA26" s="19">
        <v>0</v>
      </c>
      <c r="AB26" s="5"/>
      <c r="AC26" s="18">
        <f>X26*S26</f>
        <v>57.6</v>
      </c>
      <c r="AD26" s="47">
        <v>0</v>
      </c>
      <c r="AE26" s="7">
        <v>0</v>
      </c>
      <c r="AF26" s="7">
        <v>0</v>
      </c>
      <c r="AG26" s="47">
        <f>AD26+AF26</f>
        <v>0</v>
      </c>
      <c r="AH26" s="4"/>
      <c r="AI26" s="7">
        <v>0</v>
      </c>
      <c r="AJ26" s="7">
        <v>0</v>
      </c>
      <c r="AK26" s="7">
        <f>100- ((AI26+AJ26)/(X26*2))*100</f>
        <v>100</v>
      </c>
      <c r="AL26" s="49">
        <v>1050</v>
      </c>
      <c r="AM26" s="49">
        <f>AC26+AD26+AE26+AF26</f>
        <v>57.6</v>
      </c>
      <c r="AN26" s="49">
        <f>AL26-AM26</f>
        <v>992.4</v>
      </c>
      <c r="AO26" s="5"/>
      <c r="AP26" s="7">
        <f>(X26/U26)*100</f>
        <v>30</v>
      </c>
      <c r="AQ26" s="18">
        <f>(AD26/(AC26+AD26))*100</f>
        <v>0</v>
      </c>
      <c r="AR26" s="7">
        <f>(AG26/AC26)*100</f>
        <v>0</v>
      </c>
      <c r="AS26" s="2"/>
      <c r="AT26" s="7" t="s">
        <v>52</v>
      </c>
      <c r="AU26" s="7" t="s">
        <v>132</v>
      </c>
      <c r="AV26" s="7" t="s">
        <v>57</v>
      </c>
    </row>
    <row r="27" spans="2:48" ht="16.5" thickBot="1">
      <c r="B27" s="14"/>
      <c r="C27" s="12"/>
      <c r="D27" s="12"/>
      <c r="E27" s="2"/>
      <c r="F27" s="8"/>
      <c r="G27" s="8"/>
      <c r="H27" s="8"/>
      <c r="I27" s="8"/>
      <c r="J27" s="8"/>
      <c r="K27" s="8"/>
      <c r="L27" s="2"/>
      <c r="M27" s="8"/>
      <c r="N27" s="8"/>
      <c r="O27" s="2"/>
      <c r="P27" s="9"/>
      <c r="Q27" s="2"/>
      <c r="R27" s="8"/>
      <c r="S27" s="48"/>
      <c r="T27" s="8"/>
      <c r="U27" s="8"/>
      <c r="V27" s="2"/>
      <c r="W27" s="20"/>
      <c r="X27" s="75"/>
      <c r="Y27" s="21"/>
      <c r="Z27" s="20"/>
      <c r="AA27" s="23"/>
      <c r="AB27" s="5"/>
      <c r="AC27" s="8"/>
      <c r="AD27" s="48"/>
      <c r="AE27" s="8"/>
      <c r="AF27" s="8"/>
      <c r="AG27" s="8"/>
      <c r="AH27" s="4"/>
      <c r="AI27" s="8"/>
      <c r="AJ27" s="8"/>
      <c r="AK27" s="8"/>
      <c r="AL27" s="8"/>
      <c r="AM27" s="8"/>
      <c r="AN27" s="8"/>
      <c r="AO27" s="5"/>
      <c r="AP27" s="8" t="s">
        <v>9</v>
      </c>
      <c r="AQ27" s="8"/>
      <c r="AR27" s="8"/>
      <c r="AS27" s="2"/>
      <c r="AT27" s="8"/>
      <c r="AU27" s="8"/>
      <c r="AV27" s="10"/>
    </row>
    <row r="28" spans="2:48" ht="15.75" thickBot="1"/>
    <row r="29" spans="2:48" ht="16.5" thickBot="1">
      <c r="B29" s="13">
        <v>41292</v>
      </c>
      <c r="C29" s="11" t="s">
        <v>0</v>
      </c>
      <c r="D29" s="15">
        <v>8</v>
      </c>
      <c r="E29" s="2"/>
      <c r="F29" s="7">
        <v>4</v>
      </c>
      <c r="G29" s="7">
        <v>0</v>
      </c>
      <c r="H29" s="7">
        <v>0</v>
      </c>
      <c r="I29" s="7">
        <v>0</v>
      </c>
      <c r="J29" s="7">
        <v>0</v>
      </c>
      <c r="K29" s="7">
        <f>SUM(F29:J29)</f>
        <v>4</v>
      </c>
      <c r="L29" s="2"/>
      <c r="M29" s="7">
        <v>0</v>
      </c>
      <c r="N29" s="7">
        <v>0</v>
      </c>
      <c r="O29" s="2"/>
      <c r="P29" s="17">
        <f>D29-(M29+N29)</f>
        <v>8</v>
      </c>
      <c r="Q29" s="2"/>
      <c r="R29" s="7" t="s">
        <v>51</v>
      </c>
      <c r="S29" s="106">
        <v>1.6</v>
      </c>
      <c r="T29" s="7">
        <v>16</v>
      </c>
      <c r="U29" s="18">
        <f>P29*T29</f>
        <v>128</v>
      </c>
      <c r="V29" s="2"/>
      <c r="W29" s="19">
        <v>58</v>
      </c>
      <c r="X29" s="74">
        <v>58</v>
      </c>
      <c r="Y29" s="22"/>
      <c r="Z29" s="19">
        <v>26</v>
      </c>
      <c r="AA29" s="19">
        <v>26</v>
      </c>
      <c r="AB29" s="5"/>
      <c r="AC29" s="18">
        <f>X29*S29</f>
        <v>92.800000000000011</v>
      </c>
      <c r="AD29" s="47">
        <v>41.86</v>
      </c>
      <c r="AE29" s="7">
        <v>0.61</v>
      </c>
      <c r="AF29" s="7">
        <v>0</v>
      </c>
      <c r="AG29" s="47">
        <f>AD29+AF29</f>
        <v>41.86</v>
      </c>
      <c r="AH29" s="4"/>
      <c r="AI29" s="7">
        <v>0</v>
      </c>
      <c r="AJ29" s="7">
        <v>0</v>
      </c>
      <c r="AK29" s="7">
        <f>100- ((AI29+AJ29)/(X29*2))*100</f>
        <v>100</v>
      </c>
      <c r="AL29" s="49">
        <v>1050</v>
      </c>
      <c r="AM29" s="49">
        <f>AC29+AD29+AE29+AF29</f>
        <v>135.27000000000004</v>
      </c>
      <c r="AN29" s="49">
        <f>AL29-AM29</f>
        <v>914.73</v>
      </c>
      <c r="AO29" s="5"/>
      <c r="AP29" s="7">
        <f>(X29/U29)*100</f>
        <v>45.3125</v>
      </c>
      <c r="AQ29" s="18">
        <f>(AD29/(AC29+AD29))*100</f>
        <v>31.085697311748099</v>
      </c>
      <c r="AR29" s="7">
        <f>(AG29/AC29)*100</f>
        <v>45.107758620689644</v>
      </c>
      <c r="AS29" s="2"/>
      <c r="AT29" s="7" t="s">
        <v>52</v>
      </c>
      <c r="AU29" s="7" t="s">
        <v>132</v>
      </c>
      <c r="AV29" s="7" t="s">
        <v>57</v>
      </c>
    </row>
    <row r="30" spans="2:48" ht="16.5" thickBot="1">
      <c r="B30" s="14"/>
      <c r="C30" s="12"/>
      <c r="D30" s="12"/>
      <c r="E30" s="2"/>
      <c r="F30" s="8"/>
      <c r="G30" s="8"/>
      <c r="H30" s="8"/>
      <c r="I30" s="8"/>
      <c r="J30" s="8"/>
      <c r="K30" s="8"/>
      <c r="L30" s="2"/>
      <c r="M30" s="8"/>
      <c r="N30" s="8"/>
      <c r="O30" s="2"/>
      <c r="P30" s="133">
        <f>D29-K29-M29-N29</f>
        <v>4</v>
      </c>
      <c r="Q30" s="2"/>
      <c r="R30" s="8"/>
      <c r="S30" s="48"/>
      <c r="T30" s="8"/>
      <c r="U30" s="134">
        <f>P30*T29</f>
        <v>64</v>
      </c>
      <c r="V30" s="2"/>
      <c r="W30" s="20"/>
      <c r="X30" s="75"/>
      <c r="Y30" s="21"/>
      <c r="Z30" s="20"/>
      <c r="AA30" s="23"/>
      <c r="AB30" s="5"/>
      <c r="AC30" s="8"/>
      <c r="AD30" s="48"/>
      <c r="AE30" s="8"/>
      <c r="AF30" s="8"/>
      <c r="AG30" s="8"/>
      <c r="AH30" s="4"/>
      <c r="AI30" s="8"/>
      <c r="AJ30" s="8"/>
      <c r="AK30" s="8"/>
      <c r="AL30" s="8"/>
      <c r="AM30" s="8"/>
      <c r="AN30" s="8"/>
      <c r="AO30" s="5"/>
      <c r="AP30" s="134">
        <f>(X29/U30)*100</f>
        <v>90.625</v>
      </c>
      <c r="AQ30" s="8"/>
      <c r="AR30" s="8"/>
      <c r="AS30" s="2"/>
      <c r="AT30" s="8"/>
      <c r="AU30" s="8"/>
      <c r="AV30" s="10"/>
    </row>
    <row r="31" spans="2:48" ht="15.75" thickBot="1"/>
    <row r="32" spans="2:48" ht="16.5" thickBot="1">
      <c r="B32" s="13">
        <v>41292</v>
      </c>
      <c r="C32" s="11" t="s">
        <v>114</v>
      </c>
      <c r="D32" s="15">
        <v>7.5</v>
      </c>
      <c r="E32" s="2"/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f>SUM(F32:J32)</f>
        <v>0</v>
      </c>
      <c r="L32" s="2"/>
      <c r="M32" s="7">
        <v>4.5</v>
      </c>
      <c r="N32" s="7">
        <v>0</v>
      </c>
      <c r="O32" s="2"/>
      <c r="P32" s="17">
        <f>D32-(M32+N32)</f>
        <v>3</v>
      </c>
      <c r="Q32" s="2"/>
      <c r="R32" s="7" t="s">
        <v>51</v>
      </c>
      <c r="S32" s="106">
        <v>1.6</v>
      </c>
      <c r="T32" s="7">
        <v>17</v>
      </c>
      <c r="U32" s="18">
        <f>P32*T32</f>
        <v>51</v>
      </c>
      <c r="V32" s="2"/>
      <c r="W32" s="19">
        <v>71</v>
      </c>
      <c r="X32" s="74">
        <v>71</v>
      </c>
      <c r="Y32" s="22"/>
      <c r="Z32" s="19">
        <v>0</v>
      </c>
      <c r="AA32" s="19">
        <v>0</v>
      </c>
      <c r="AB32" s="5"/>
      <c r="AC32" s="18">
        <f>X32*S32</f>
        <v>113.60000000000001</v>
      </c>
      <c r="AD32" s="47">
        <v>0</v>
      </c>
      <c r="AE32" s="7">
        <v>0</v>
      </c>
      <c r="AF32" s="7">
        <v>0</v>
      </c>
      <c r="AG32" s="47">
        <f>AD32+AF32</f>
        <v>0</v>
      </c>
      <c r="AH32" s="4"/>
      <c r="AI32" s="7">
        <v>0</v>
      </c>
      <c r="AJ32" s="7">
        <v>0</v>
      </c>
      <c r="AK32" s="7">
        <f>100- ((AI32+AJ32)/(X32*2))*100</f>
        <v>100</v>
      </c>
      <c r="AL32" s="49">
        <v>1050</v>
      </c>
      <c r="AM32" s="49">
        <f>AC32+AD32+AE32+AF32</f>
        <v>113.60000000000001</v>
      </c>
      <c r="AN32" s="49">
        <f>AL32-AM32</f>
        <v>936.4</v>
      </c>
      <c r="AO32" s="5"/>
      <c r="AP32" s="7">
        <f>(X32/U32)*100</f>
        <v>139.21568627450981</v>
      </c>
      <c r="AQ32" s="18">
        <f>(AD32/(AC32+AD32))*100</f>
        <v>0</v>
      </c>
      <c r="AR32" s="7">
        <f>(AG32/AC32)*100</f>
        <v>0</v>
      </c>
      <c r="AS32" s="2"/>
      <c r="AT32" s="7" t="s">
        <v>133</v>
      </c>
      <c r="AU32" s="7" t="s">
        <v>132</v>
      </c>
      <c r="AV32" s="7" t="s">
        <v>57</v>
      </c>
    </row>
    <row r="33" spans="2:48" ht="16.5" thickBot="1">
      <c r="B33" s="14"/>
      <c r="C33" s="12"/>
      <c r="D33" s="12"/>
      <c r="E33" s="2"/>
      <c r="F33" s="8"/>
      <c r="G33" s="8"/>
      <c r="H33" s="8"/>
      <c r="I33" s="8"/>
      <c r="J33" s="8"/>
      <c r="K33" s="8"/>
      <c r="L33" s="2"/>
      <c r="M33" s="8"/>
      <c r="N33" s="8"/>
      <c r="O33" s="2"/>
      <c r="P33" s="133">
        <f>D32-K32-M32-N32</f>
        <v>3</v>
      </c>
      <c r="Q33" s="2"/>
      <c r="R33" s="8"/>
      <c r="S33" s="48"/>
      <c r="T33" s="8"/>
      <c r="U33" s="134">
        <f>P33*T32</f>
        <v>51</v>
      </c>
      <c r="V33" s="2"/>
      <c r="W33" s="20"/>
      <c r="X33" s="75"/>
      <c r="Y33" s="21"/>
      <c r="Z33" s="20"/>
      <c r="AA33" s="23"/>
      <c r="AB33" s="5"/>
      <c r="AC33" s="8"/>
      <c r="AD33" s="48"/>
      <c r="AE33" s="8"/>
      <c r="AF33" s="8"/>
      <c r="AG33" s="8"/>
      <c r="AH33" s="4"/>
      <c r="AI33" s="8"/>
      <c r="AJ33" s="8"/>
      <c r="AK33" s="8"/>
      <c r="AL33" s="8"/>
      <c r="AM33" s="8"/>
      <c r="AN33" s="8"/>
      <c r="AO33" s="5"/>
      <c r="AP33" s="134">
        <f>(X32/U33)*100</f>
        <v>139.21568627450981</v>
      </c>
      <c r="AQ33" s="8"/>
      <c r="AR33" s="8"/>
      <c r="AS33" s="2"/>
      <c r="AT33" s="8"/>
      <c r="AU33" s="8"/>
      <c r="AV33" s="10"/>
    </row>
    <row r="34" spans="2:48" ht="15.75" thickBot="1"/>
    <row r="35" spans="2:48" ht="16.5" thickBot="1">
      <c r="B35" s="13">
        <v>41293</v>
      </c>
      <c r="C35" s="11" t="s">
        <v>0</v>
      </c>
      <c r="D35" s="15">
        <v>8</v>
      </c>
      <c r="E35" s="2"/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f>SUM(F35:J35)</f>
        <v>0</v>
      </c>
      <c r="L35" s="2"/>
      <c r="M35" s="7">
        <v>2</v>
      </c>
      <c r="N35" s="7">
        <v>0</v>
      </c>
      <c r="O35" s="2"/>
      <c r="P35" s="17">
        <f>D35-(M35+N35)</f>
        <v>6</v>
      </c>
      <c r="Q35" s="2"/>
      <c r="R35" s="7" t="s">
        <v>51</v>
      </c>
      <c r="S35" s="106">
        <v>1.6</v>
      </c>
      <c r="T35" s="7">
        <v>17</v>
      </c>
      <c r="U35" s="18">
        <f>P35*T35</f>
        <v>102</v>
      </c>
      <c r="V35" s="2"/>
      <c r="W35" s="19">
        <v>105</v>
      </c>
      <c r="X35" s="74">
        <v>105</v>
      </c>
      <c r="Y35" s="22"/>
      <c r="Z35" s="19">
        <v>26</v>
      </c>
      <c r="AA35" s="19">
        <v>26</v>
      </c>
      <c r="AB35" s="5"/>
      <c r="AC35" s="18">
        <f>X35*S35</f>
        <v>168</v>
      </c>
      <c r="AD35" s="47">
        <v>44.2</v>
      </c>
      <c r="AE35" s="7">
        <v>0.65</v>
      </c>
      <c r="AF35" s="7">
        <v>0</v>
      </c>
      <c r="AG35" s="47">
        <f>AD35+AF35</f>
        <v>44.2</v>
      </c>
      <c r="AH35" s="4"/>
      <c r="AI35" s="7">
        <v>0</v>
      </c>
      <c r="AJ35" s="7">
        <v>0</v>
      </c>
      <c r="AK35" s="7">
        <f>100- ((AI35+AJ35)/(X35*2))*100</f>
        <v>100</v>
      </c>
      <c r="AL35" s="49">
        <v>1050</v>
      </c>
      <c r="AM35" s="49">
        <f>AC35+AD35+AE35+AF35</f>
        <v>212.85</v>
      </c>
      <c r="AN35" s="49">
        <f>AL35-AM35</f>
        <v>837.15</v>
      </c>
      <c r="AO35" s="5"/>
      <c r="AP35" s="7">
        <f>(X35/U35)*100</f>
        <v>102.94117647058823</v>
      </c>
      <c r="AQ35" s="18">
        <f>(AD35/(AC35+AD35))*100</f>
        <v>20.829406220546655</v>
      </c>
      <c r="AR35" s="7">
        <f>(AG35/AC35)*100</f>
        <v>26.30952380952381</v>
      </c>
      <c r="AS35" s="2"/>
      <c r="AT35" s="7" t="s">
        <v>133</v>
      </c>
      <c r="AU35" s="7" t="s">
        <v>132</v>
      </c>
      <c r="AV35" s="7" t="s">
        <v>57</v>
      </c>
    </row>
    <row r="36" spans="2:48" ht="16.5" thickBot="1">
      <c r="B36" s="14"/>
      <c r="C36" s="12"/>
      <c r="D36" s="12"/>
      <c r="E36" s="2"/>
      <c r="F36" s="8"/>
      <c r="G36" s="8"/>
      <c r="H36" s="8"/>
      <c r="I36" s="8"/>
      <c r="J36" s="8"/>
      <c r="K36" s="8"/>
      <c r="L36" s="2"/>
      <c r="M36" s="8"/>
      <c r="N36" s="8"/>
      <c r="O36" s="2"/>
      <c r="P36" s="133">
        <f>D35-K35-M35-N35</f>
        <v>6</v>
      </c>
      <c r="Q36" s="2"/>
      <c r="R36" s="8"/>
      <c r="S36" s="48"/>
      <c r="T36" s="8"/>
      <c r="U36" s="134">
        <f>P36*T35</f>
        <v>102</v>
      </c>
      <c r="V36" s="2"/>
      <c r="W36" s="20"/>
      <c r="X36" s="75"/>
      <c r="Y36" s="21"/>
      <c r="Z36" s="20"/>
      <c r="AA36" s="23"/>
      <c r="AB36" s="5"/>
      <c r="AC36" s="8"/>
      <c r="AD36" s="48"/>
      <c r="AE36" s="8"/>
      <c r="AF36" s="8"/>
      <c r="AG36" s="8"/>
      <c r="AH36" s="4"/>
      <c r="AI36" s="8"/>
      <c r="AJ36" s="8"/>
      <c r="AK36" s="8"/>
      <c r="AL36" s="8"/>
      <c r="AM36" s="8"/>
      <c r="AN36" s="8"/>
      <c r="AO36" s="5"/>
      <c r="AP36" s="134">
        <f>(X35/U36)*100</f>
        <v>102.94117647058823</v>
      </c>
      <c r="AQ36" s="8"/>
      <c r="AR36" s="8"/>
      <c r="AS36" s="2"/>
      <c r="AT36" s="8"/>
      <c r="AU36" s="8"/>
      <c r="AV36" s="10"/>
    </row>
    <row r="37" spans="2:48" ht="15.75" thickBot="1"/>
    <row r="38" spans="2:48" ht="16.5" thickBot="1">
      <c r="B38" s="13">
        <v>41296</v>
      </c>
      <c r="C38" s="11" t="s">
        <v>0</v>
      </c>
      <c r="D38" s="15">
        <v>8</v>
      </c>
      <c r="E38" s="2"/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f>SUM(F38:J38)</f>
        <v>0</v>
      </c>
      <c r="L38" s="2"/>
      <c r="M38" s="7">
        <v>0</v>
      </c>
      <c r="N38" s="7">
        <v>0</v>
      </c>
      <c r="O38" s="2"/>
      <c r="P38" s="17">
        <f>D38-(M38+N38)</f>
        <v>8</v>
      </c>
      <c r="Q38" s="2"/>
      <c r="R38" s="7" t="s">
        <v>51</v>
      </c>
      <c r="S38" s="106">
        <v>1.6</v>
      </c>
      <c r="T38" s="7">
        <v>17</v>
      </c>
      <c r="U38" s="18">
        <v>128</v>
      </c>
      <c r="V38" s="2"/>
      <c r="W38" s="19">
        <v>152</v>
      </c>
      <c r="X38" s="74">
        <v>152</v>
      </c>
      <c r="Y38" s="22"/>
      <c r="Z38" s="19">
        <v>28</v>
      </c>
      <c r="AA38" s="19">
        <v>11</v>
      </c>
      <c r="AB38" s="5"/>
      <c r="AC38" s="18">
        <f>X38*S38</f>
        <v>243.20000000000002</v>
      </c>
      <c r="AD38" s="47">
        <v>44.2</v>
      </c>
      <c r="AE38" s="7">
        <v>0</v>
      </c>
      <c r="AF38" s="7">
        <v>0</v>
      </c>
      <c r="AG38" s="47">
        <f>AD38+AF38</f>
        <v>44.2</v>
      </c>
      <c r="AH38" s="4"/>
      <c r="AI38" s="7">
        <v>0</v>
      </c>
      <c r="AJ38" s="7">
        <v>0</v>
      </c>
      <c r="AK38" s="7">
        <f>100- ((AI38+AJ38)/(X38*2))*100</f>
        <v>100</v>
      </c>
      <c r="AL38" s="49">
        <v>1050</v>
      </c>
      <c r="AM38" s="49">
        <f>AC38+AD38+AE38+AF38</f>
        <v>287.40000000000003</v>
      </c>
      <c r="AN38" s="49">
        <f>AL38-AM38</f>
        <v>762.59999999999991</v>
      </c>
      <c r="AO38" s="5"/>
      <c r="AP38" s="7">
        <f>(X38/U38)*100</f>
        <v>118.75</v>
      </c>
      <c r="AQ38" s="18">
        <f>(AD38/(AC38+AD38))*100</f>
        <v>15.379262352122478</v>
      </c>
      <c r="AR38" s="7">
        <f>(AG38/AC38)*100</f>
        <v>18.174342105263158</v>
      </c>
      <c r="AS38" s="2"/>
      <c r="AT38" s="7" t="s">
        <v>133</v>
      </c>
      <c r="AU38" s="7" t="s">
        <v>52</v>
      </c>
      <c r="AV38" s="7" t="s">
        <v>57</v>
      </c>
    </row>
    <row r="39" spans="2:48" ht="16.5" thickBot="1">
      <c r="B39" s="14"/>
      <c r="C39" s="12"/>
      <c r="D39" s="12"/>
      <c r="E39" s="2"/>
      <c r="F39" s="8"/>
      <c r="G39" s="8"/>
      <c r="H39" s="8"/>
      <c r="I39" s="8"/>
      <c r="J39" s="8"/>
      <c r="K39" s="8"/>
      <c r="L39" s="2"/>
      <c r="M39" s="8"/>
      <c r="N39" s="8"/>
      <c r="O39" s="2"/>
      <c r="P39" s="133">
        <f>D38-K38-M38-N38</f>
        <v>8</v>
      </c>
      <c r="Q39" s="2"/>
      <c r="R39" s="8"/>
      <c r="S39" s="48"/>
      <c r="T39" s="8"/>
      <c r="U39" s="134">
        <f>P39*T38</f>
        <v>136</v>
      </c>
      <c r="V39" s="2"/>
      <c r="W39" s="20"/>
      <c r="X39" s="75"/>
      <c r="Y39" s="21"/>
      <c r="Z39" s="20"/>
      <c r="AA39" s="23"/>
      <c r="AB39" s="5"/>
      <c r="AC39" s="8"/>
      <c r="AD39" s="48"/>
      <c r="AE39" s="8"/>
      <c r="AF39" s="8"/>
      <c r="AG39" s="8"/>
      <c r="AH39" s="4"/>
      <c r="AI39" s="8"/>
      <c r="AJ39" s="8"/>
      <c r="AK39" s="8"/>
      <c r="AL39" s="8"/>
      <c r="AM39" s="8"/>
      <c r="AN39" s="8"/>
      <c r="AO39" s="5"/>
      <c r="AP39" s="134">
        <f>(X38/U39)*100</f>
        <v>111.76470588235294</v>
      </c>
      <c r="AQ39" s="8"/>
      <c r="AR39" s="8"/>
      <c r="AS39" s="2"/>
      <c r="AT39" s="8"/>
      <c r="AU39" s="8"/>
      <c r="AV39" s="10"/>
    </row>
    <row r="40" spans="2:48" ht="15.75" thickBot="1"/>
    <row r="41" spans="2:48" ht="16.5" thickBot="1">
      <c r="B41" s="13">
        <v>41296</v>
      </c>
      <c r="C41" s="11" t="s">
        <v>114</v>
      </c>
      <c r="D41" s="15">
        <v>7.5</v>
      </c>
      <c r="E41" s="2"/>
      <c r="F41" s="7">
        <v>1</v>
      </c>
      <c r="G41" s="7">
        <v>0</v>
      </c>
      <c r="H41" s="7">
        <v>0</v>
      </c>
      <c r="I41" s="7">
        <v>0.5</v>
      </c>
      <c r="J41" s="7">
        <v>0</v>
      </c>
      <c r="K41" s="7">
        <f>SUM(F41:J41)</f>
        <v>1.5</v>
      </c>
      <c r="L41" s="2"/>
      <c r="M41" s="7">
        <v>4.5</v>
      </c>
      <c r="N41" s="7">
        <v>0</v>
      </c>
      <c r="O41" s="2"/>
      <c r="P41" s="17">
        <f>D41-(M41+N41)</f>
        <v>3</v>
      </c>
      <c r="Q41" s="2"/>
      <c r="R41" s="7" t="s">
        <v>51</v>
      </c>
      <c r="S41" s="106">
        <v>1.6</v>
      </c>
      <c r="T41" s="7">
        <v>17</v>
      </c>
      <c r="U41" s="18">
        <v>126</v>
      </c>
      <c r="V41" s="2"/>
      <c r="W41" s="19">
        <v>30</v>
      </c>
      <c r="X41" s="74">
        <v>30</v>
      </c>
      <c r="Y41" s="22"/>
      <c r="Z41" s="19">
        <v>32</v>
      </c>
      <c r="AA41" s="19">
        <v>0</v>
      </c>
      <c r="AB41" s="5"/>
      <c r="AC41" s="18">
        <f>X41*S41</f>
        <v>48</v>
      </c>
      <c r="AD41" s="47">
        <v>44.2</v>
      </c>
      <c r="AE41" s="7">
        <v>0.68</v>
      </c>
      <c r="AF41" s="7">
        <v>0</v>
      </c>
      <c r="AG41" s="47">
        <f>AD41+AF41</f>
        <v>44.2</v>
      </c>
      <c r="AH41" s="4"/>
      <c r="AI41" s="7">
        <v>0</v>
      </c>
      <c r="AJ41" s="7">
        <v>0</v>
      </c>
      <c r="AK41" s="7">
        <f>100- ((AI41+AJ41)/(X41*2))*100</f>
        <v>100</v>
      </c>
      <c r="AL41" s="49">
        <v>1050</v>
      </c>
      <c r="AM41" s="49">
        <f>AC41+AD41+AE41+AF41</f>
        <v>92.88000000000001</v>
      </c>
      <c r="AN41" s="49">
        <f>AL41-AM41</f>
        <v>957.12</v>
      </c>
      <c r="AO41" s="5"/>
      <c r="AP41" s="7">
        <f>(X41/U41)*100</f>
        <v>23.809523809523807</v>
      </c>
      <c r="AQ41" s="18">
        <f>(AD41/(AC41+AD41))*100</f>
        <v>47.939262472885034</v>
      </c>
      <c r="AR41" s="7">
        <f>(AG41/AC41)*100</f>
        <v>92.083333333333343</v>
      </c>
      <c r="AS41" s="2"/>
      <c r="AT41" s="7" t="s">
        <v>132</v>
      </c>
      <c r="AU41" s="7" t="s">
        <v>52</v>
      </c>
      <c r="AV41" s="7" t="s">
        <v>57</v>
      </c>
    </row>
    <row r="42" spans="2:48" ht="16.5" thickBot="1">
      <c r="B42" s="14"/>
      <c r="C42" s="12"/>
      <c r="D42" s="12"/>
      <c r="E42" s="2"/>
      <c r="F42" s="8"/>
      <c r="G42" s="8"/>
      <c r="H42" s="8"/>
      <c r="I42" s="8"/>
      <c r="J42" s="8"/>
      <c r="K42" s="8"/>
      <c r="L42" s="2"/>
      <c r="M42" s="8"/>
      <c r="N42" s="8"/>
      <c r="O42" s="2"/>
      <c r="P42" s="133">
        <f>D41-K41-M41-N41</f>
        <v>1.5</v>
      </c>
      <c r="Q42" s="2"/>
      <c r="R42" s="8"/>
      <c r="S42" s="48"/>
      <c r="T42" s="8"/>
      <c r="U42" s="134">
        <f>P42*T41</f>
        <v>25.5</v>
      </c>
      <c r="V42" s="2"/>
      <c r="W42" s="20"/>
      <c r="X42" s="75"/>
      <c r="Y42" s="21"/>
      <c r="Z42" s="20"/>
      <c r="AA42" s="23"/>
      <c r="AB42" s="5"/>
      <c r="AC42" s="8"/>
      <c r="AD42" s="48"/>
      <c r="AE42" s="8"/>
      <c r="AF42" s="8"/>
      <c r="AG42" s="8"/>
      <c r="AH42" s="4"/>
      <c r="AI42" s="8"/>
      <c r="AJ42" s="8"/>
      <c r="AK42" s="8"/>
      <c r="AL42" s="8"/>
      <c r="AM42" s="8"/>
      <c r="AN42" s="8"/>
      <c r="AO42" s="5"/>
      <c r="AP42" s="134">
        <f>(X41/U42)*100</f>
        <v>117.64705882352942</v>
      </c>
      <c r="AQ42" s="8"/>
      <c r="AR42" s="8"/>
      <c r="AS42" s="2"/>
      <c r="AT42" s="8"/>
      <c r="AU42" s="8"/>
      <c r="AV42" s="10"/>
    </row>
    <row r="43" spans="2:48" ht="15.75" thickBot="1"/>
    <row r="44" spans="2:48" ht="16.5" thickBot="1">
      <c r="B44" s="13">
        <v>41296</v>
      </c>
      <c r="C44" s="11" t="s">
        <v>120</v>
      </c>
      <c r="D44" s="15">
        <v>8.5</v>
      </c>
      <c r="E44" s="2"/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f>SUM(F44:J44)</f>
        <v>0</v>
      </c>
      <c r="L44" s="2"/>
      <c r="M44" s="7">
        <v>0</v>
      </c>
      <c r="N44" s="7">
        <v>0</v>
      </c>
      <c r="O44" s="2"/>
      <c r="P44" s="17">
        <f>D44-(M44+N44)</f>
        <v>8.5</v>
      </c>
      <c r="Q44" s="2"/>
      <c r="R44" s="7" t="s">
        <v>51</v>
      </c>
      <c r="S44" s="106">
        <v>1.6</v>
      </c>
      <c r="T44" s="7">
        <v>17</v>
      </c>
      <c r="U44" s="18">
        <v>126</v>
      </c>
      <c r="V44" s="2"/>
      <c r="W44" s="19">
        <v>105</v>
      </c>
      <c r="X44" s="74">
        <v>126</v>
      </c>
      <c r="Y44" s="22"/>
      <c r="Z44" s="19">
        <v>32</v>
      </c>
      <c r="AA44" s="19">
        <v>0</v>
      </c>
      <c r="AB44" s="5"/>
      <c r="AC44" s="18">
        <f>X44*S44</f>
        <v>201.60000000000002</v>
      </c>
      <c r="AD44" s="47">
        <v>44.2</v>
      </c>
      <c r="AE44" s="7">
        <v>0.68</v>
      </c>
      <c r="AF44" s="7">
        <v>0</v>
      </c>
      <c r="AG44" s="47">
        <f>AD44+AF44</f>
        <v>44.2</v>
      </c>
      <c r="AH44" s="4"/>
      <c r="AI44" s="7">
        <v>0</v>
      </c>
      <c r="AJ44" s="7">
        <v>0</v>
      </c>
      <c r="AK44" s="7">
        <f>100- ((AI44+AJ44)/(X44*2))*100</f>
        <v>100</v>
      </c>
      <c r="AL44" s="49">
        <v>1050</v>
      </c>
      <c r="AM44" s="49">
        <f>AC44+AD44+AE44+AF44</f>
        <v>246.48000000000002</v>
      </c>
      <c r="AN44" s="49">
        <f>AL44-AM44</f>
        <v>803.52</v>
      </c>
      <c r="AO44" s="5"/>
      <c r="AP44" s="7">
        <f>(X44/U44)*100</f>
        <v>100</v>
      </c>
      <c r="AQ44" s="18">
        <f>(AD44/(AC44+AD44))*100</f>
        <v>17.982099267697315</v>
      </c>
      <c r="AR44" s="7">
        <f>(AG44/AC44)*100</f>
        <v>21.924603174603174</v>
      </c>
      <c r="AS44" s="2"/>
      <c r="AT44" s="7" t="s">
        <v>132</v>
      </c>
      <c r="AU44" s="7" t="s">
        <v>52</v>
      </c>
      <c r="AV44" s="7" t="s">
        <v>57</v>
      </c>
    </row>
    <row r="45" spans="2:48" ht="16.5" thickBot="1">
      <c r="B45" s="14"/>
      <c r="C45" s="12"/>
      <c r="D45" s="12"/>
      <c r="E45" s="2"/>
      <c r="F45" s="8"/>
      <c r="G45" s="8"/>
      <c r="H45" s="8"/>
      <c r="I45" s="8"/>
      <c r="J45" s="8"/>
      <c r="K45" s="8"/>
      <c r="L45" s="2"/>
      <c r="M45" s="8"/>
      <c r="N45" s="8"/>
      <c r="O45" s="2"/>
      <c r="P45" s="133">
        <f>D44-K44-M44-N44</f>
        <v>8.5</v>
      </c>
      <c r="Q45" s="2"/>
      <c r="R45" s="8"/>
      <c r="S45" s="48"/>
      <c r="T45" s="8"/>
      <c r="U45" s="134">
        <f>P45*T44</f>
        <v>144.5</v>
      </c>
      <c r="V45" s="2"/>
      <c r="W45" s="20"/>
      <c r="X45" s="75"/>
      <c r="Y45" s="21"/>
      <c r="Z45" s="20"/>
      <c r="AA45" s="23"/>
      <c r="AB45" s="5"/>
      <c r="AC45" s="8"/>
      <c r="AD45" s="48"/>
      <c r="AE45" s="8"/>
      <c r="AF45" s="8"/>
      <c r="AG45" s="8"/>
      <c r="AH45" s="4"/>
      <c r="AI45" s="8"/>
      <c r="AJ45" s="8"/>
      <c r="AK45" s="8"/>
      <c r="AL45" s="8"/>
      <c r="AM45" s="8"/>
      <c r="AN45" s="8"/>
      <c r="AO45" s="5"/>
      <c r="AP45" s="134">
        <f>(X44/U45)*100</f>
        <v>87.197231833910038</v>
      </c>
      <c r="AQ45" s="8"/>
      <c r="AR45" s="8"/>
      <c r="AS45" s="2"/>
      <c r="AT45" s="8"/>
      <c r="AU45" s="8"/>
      <c r="AV45" s="10"/>
    </row>
    <row r="46" spans="2:48" ht="15.75" thickBot="1"/>
    <row r="47" spans="2:48" ht="16.5" thickBot="1">
      <c r="B47" s="13">
        <v>41297</v>
      </c>
      <c r="C47" s="11" t="s">
        <v>0</v>
      </c>
      <c r="D47" s="15">
        <v>8</v>
      </c>
      <c r="E47" s="2"/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f>SUM(F47:J47)</f>
        <v>0</v>
      </c>
      <c r="L47" s="2"/>
      <c r="M47" s="7">
        <v>0</v>
      </c>
      <c r="N47" s="7">
        <v>0</v>
      </c>
      <c r="O47" s="2"/>
      <c r="P47" s="17">
        <f>D47-(M47+N47)</f>
        <v>8</v>
      </c>
      <c r="Q47" s="2"/>
      <c r="R47" s="7" t="s">
        <v>51</v>
      </c>
      <c r="S47" s="106">
        <v>1.6</v>
      </c>
      <c r="T47" s="7">
        <v>17</v>
      </c>
      <c r="U47" s="18">
        <v>128</v>
      </c>
      <c r="V47" s="2"/>
      <c r="W47" s="19">
        <v>65</v>
      </c>
      <c r="X47" s="74">
        <v>65</v>
      </c>
      <c r="Y47" s="22"/>
      <c r="Z47" s="19">
        <v>28</v>
      </c>
      <c r="AA47" s="19">
        <v>11</v>
      </c>
      <c r="AB47" s="5"/>
      <c r="AC47" s="18">
        <f>X47*S47</f>
        <v>104</v>
      </c>
      <c r="AD47" s="47">
        <v>44.2</v>
      </c>
      <c r="AE47" s="7">
        <v>0</v>
      </c>
      <c r="AF47" s="7">
        <v>0</v>
      </c>
      <c r="AG47" s="47">
        <f>AD47+AF47</f>
        <v>44.2</v>
      </c>
      <c r="AH47" s="4"/>
      <c r="AI47" s="7">
        <v>0</v>
      </c>
      <c r="AJ47" s="7">
        <v>0</v>
      </c>
      <c r="AK47" s="7">
        <f>100- ((AI47+AJ47)/(X47*2))*100</f>
        <v>100</v>
      </c>
      <c r="AL47" s="49">
        <v>1050</v>
      </c>
      <c r="AM47" s="49">
        <f>AC47+AD47+AE47+AF47</f>
        <v>148.19999999999999</v>
      </c>
      <c r="AN47" s="49">
        <f>AL47-AM47</f>
        <v>901.8</v>
      </c>
      <c r="AO47" s="5"/>
      <c r="AP47" s="7">
        <f>(X47/U47)*100</f>
        <v>50.78125</v>
      </c>
      <c r="AQ47" s="18">
        <f>(AD47/(AC47+AD47))*100</f>
        <v>29.824561403508774</v>
      </c>
      <c r="AR47" s="7">
        <f>(AG47/AC47)*100</f>
        <v>42.500000000000007</v>
      </c>
      <c r="AS47" s="2"/>
      <c r="AT47" s="7" t="s">
        <v>133</v>
      </c>
      <c r="AU47" s="7" t="s">
        <v>52</v>
      </c>
      <c r="AV47" s="7" t="s">
        <v>57</v>
      </c>
    </row>
    <row r="48" spans="2:48" ht="16.5" thickBot="1">
      <c r="B48" s="14"/>
      <c r="C48" s="12"/>
      <c r="D48" s="12"/>
      <c r="E48" s="2"/>
      <c r="F48" s="8"/>
      <c r="G48" s="8"/>
      <c r="H48" s="8"/>
      <c r="I48" s="8"/>
      <c r="J48" s="8"/>
      <c r="K48" s="8"/>
      <c r="L48" s="2"/>
      <c r="M48" s="8"/>
      <c r="N48" s="8"/>
      <c r="O48" s="2"/>
      <c r="P48" s="133">
        <f>D47-K47-M47-N47</f>
        <v>8</v>
      </c>
      <c r="Q48" s="2"/>
      <c r="R48" s="8"/>
      <c r="S48" s="48"/>
      <c r="T48" s="8"/>
      <c r="U48" s="134">
        <f>P48*T47</f>
        <v>136</v>
      </c>
      <c r="V48" s="2"/>
      <c r="W48" s="20"/>
      <c r="X48" s="75"/>
      <c r="Y48" s="21"/>
      <c r="Z48" s="20"/>
      <c r="AA48" s="23"/>
      <c r="AB48" s="5"/>
      <c r="AC48" s="8"/>
      <c r="AD48" s="48"/>
      <c r="AE48" s="8"/>
      <c r="AF48" s="8"/>
      <c r="AG48" s="8"/>
      <c r="AH48" s="4"/>
      <c r="AI48" s="8"/>
      <c r="AJ48" s="8"/>
      <c r="AK48" s="8"/>
      <c r="AL48" s="8"/>
      <c r="AM48" s="8"/>
      <c r="AN48" s="8"/>
      <c r="AO48" s="5"/>
      <c r="AP48" s="134">
        <f>(X47/U48)*100</f>
        <v>47.794117647058826</v>
      </c>
      <c r="AQ48" s="8"/>
      <c r="AR48" s="8"/>
      <c r="AS48" s="2"/>
      <c r="AT48" s="8"/>
      <c r="AU48" s="8"/>
      <c r="AV48" s="10"/>
    </row>
    <row r="49" spans="2:48" ht="15.75" thickBot="1"/>
    <row r="50" spans="2:48" ht="16.5" thickBot="1">
      <c r="B50" s="13">
        <v>41297</v>
      </c>
      <c r="C50" s="11" t="s">
        <v>114</v>
      </c>
      <c r="D50" s="15">
        <v>7.5</v>
      </c>
      <c r="E50" s="2"/>
      <c r="F50" s="7">
        <v>1</v>
      </c>
      <c r="G50" s="7">
        <v>0</v>
      </c>
      <c r="H50" s="7">
        <v>0</v>
      </c>
      <c r="I50" s="7">
        <v>0.5</v>
      </c>
      <c r="J50" s="7">
        <v>0</v>
      </c>
      <c r="K50" s="7">
        <f>SUM(F50:J50)</f>
        <v>1.5</v>
      </c>
      <c r="L50" s="2"/>
      <c r="M50" s="7">
        <v>4.5</v>
      </c>
      <c r="N50" s="7">
        <v>0</v>
      </c>
      <c r="O50" s="2"/>
      <c r="P50" s="17">
        <f>D50-(M50+N50)</f>
        <v>3</v>
      </c>
      <c r="Q50" s="2"/>
      <c r="R50" s="7" t="s">
        <v>51</v>
      </c>
      <c r="S50" s="106">
        <v>1.6</v>
      </c>
      <c r="T50" s="7">
        <v>17</v>
      </c>
      <c r="U50" s="18">
        <v>126</v>
      </c>
      <c r="V50" s="2"/>
      <c r="W50" s="19">
        <v>35</v>
      </c>
      <c r="X50" s="74">
        <v>35</v>
      </c>
      <c r="Y50" s="22"/>
      <c r="Z50" s="19">
        <v>32</v>
      </c>
      <c r="AA50" s="19">
        <v>0</v>
      </c>
      <c r="AB50" s="5"/>
      <c r="AC50" s="18">
        <f>X50*S50</f>
        <v>56</v>
      </c>
      <c r="AD50" s="47">
        <v>44.2</v>
      </c>
      <c r="AE50" s="7">
        <v>0.68</v>
      </c>
      <c r="AF50" s="7">
        <v>0</v>
      </c>
      <c r="AG50" s="47">
        <f>AD50+AF50</f>
        <v>44.2</v>
      </c>
      <c r="AH50" s="4"/>
      <c r="AI50" s="7">
        <v>0</v>
      </c>
      <c r="AJ50" s="7">
        <v>0</v>
      </c>
      <c r="AK50" s="7">
        <f>100- ((AI50+AJ50)/(X50*2))*100</f>
        <v>100</v>
      </c>
      <c r="AL50" s="49">
        <v>1050</v>
      </c>
      <c r="AM50" s="49">
        <f>AC50+AD50+AE50+AF50</f>
        <v>100.88000000000001</v>
      </c>
      <c r="AN50" s="49">
        <f>AL50-AM50</f>
        <v>949.12</v>
      </c>
      <c r="AO50" s="5"/>
      <c r="AP50" s="7">
        <f>(X50/U50)*100</f>
        <v>27.777777777777779</v>
      </c>
      <c r="AQ50" s="18">
        <f>(AD50/(AC50+AD50))*100</f>
        <v>44.11177644710579</v>
      </c>
      <c r="AR50" s="7">
        <f>(AG50/AC50)*100</f>
        <v>78.928571428571431</v>
      </c>
      <c r="AS50" s="2"/>
      <c r="AT50" s="7" t="s">
        <v>132</v>
      </c>
      <c r="AU50" s="7" t="s">
        <v>52</v>
      </c>
      <c r="AV50" s="7" t="s">
        <v>57</v>
      </c>
    </row>
    <row r="51" spans="2:48" ht="16.5" thickBot="1">
      <c r="B51" s="14"/>
      <c r="C51" s="12"/>
      <c r="D51" s="12"/>
      <c r="E51" s="2"/>
      <c r="F51" s="8"/>
      <c r="G51" s="8"/>
      <c r="H51" s="8"/>
      <c r="I51" s="8"/>
      <c r="J51" s="8"/>
      <c r="K51" s="8"/>
      <c r="L51" s="2"/>
      <c r="M51" s="8"/>
      <c r="N51" s="8"/>
      <c r="O51" s="2"/>
      <c r="P51" s="133">
        <f>D50-K50-M50-N50</f>
        <v>1.5</v>
      </c>
      <c r="Q51" s="2"/>
      <c r="R51" s="8"/>
      <c r="S51" s="48"/>
      <c r="T51" s="8"/>
      <c r="U51" s="134">
        <f>P51*T50</f>
        <v>25.5</v>
      </c>
      <c r="V51" s="2"/>
      <c r="W51" s="20"/>
      <c r="X51" s="75"/>
      <c r="Y51" s="21"/>
      <c r="Z51" s="20"/>
      <c r="AA51" s="23"/>
      <c r="AB51" s="5"/>
      <c r="AC51" s="8"/>
      <c r="AD51" s="48"/>
      <c r="AE51" s="8"/>
      <c r="AF51" s="8"/>
      <c r="AG51" s="8"/>
      <c r="AH51" s="4"/>
      <c r="AI51" s="8"/>
      <c r="AJ51" s="8"/>
      <c r="AK51" s="8"/>
      <c r="AL51" s="8"/>
      <c r="AM51" s="8"/>
      <c r="AN51" s="8"/>
      <c r="AO51" s="5"/>
      <c r="AP51" s="134">
        <f>(X50/U51)*100</f>
        <v>137.25490196078431</v>
      </c>
      <c r="AQ51" s="8"/>
      <c r="AR51" s="8"/>
      <c r="AS51" s="2"/>
      <c r="AT51" s="8"/>
      <c r="AU51" s="8"/>
      <c r="AV51" s="10"/>
    </row>
    <row r="52" spans="2:48" ht="15.75" thickBot="1"/>
    <row r="53" spans="2:48" ht="16.5" thickBot="1">
      <c r="B53" s="13">
        <v>41296</v>
      </c>
      <c r="C53" s="11" t="s">
        <v>120</v>
      </c>
      <c r="D53" s="15">
        <v>8.5</v>
      </c>
      <c r="E53" s="2"/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f>SUM(F53:J53)</f>
        <v>0</v>
      </c>
      <c r="L53" s="2"/>
      <c r="M53" s="7">
        <v>0</v>
      </c>
      <c r="N53" s="7">
        <v>0</v>
      </c>
      <c r="O53" s="2"/>
      <c r="P53" s="17">
        <f>D53-(M53+N53)</f>
        <v>8.5</v>
      </c>
      <c r="Q53" s="2"/>
      <c r="R53" s="7" t="s">
        <v>51</v>
      </c>
      <c r="S53" s="106">
        <v>1.6</v>
      </c>
      <c r="T53" s="7">
        <v>17</v>
      </c>
      <c r="U53" s="18">
        <v>126</v>
      </c>
      <c r="V53" s="2"/>
      <c r="W53" s="19">
        <v>120</v>
      </c>
      <c r="X53" s="74">
        <v>120</v>
      </c>
      <c r="Y53" s="22"/>
      <c r="Z53" s="19">
        <v>32</v>
      </c>
      <c r="AA53" s="19">
        <v>0</v>
      </c>
      <c r="AB53" s="5"/>
      <c r="AC53" s="18">
        <f>X53*S53</f>
        <v>192</v>
      </c>
      <c r="AD53" s="47">
        <v>44.2</v>
      </c>
      <c r="AE53" s="7">
        <v>0.68</v>
      </c>
      <c r="AF53" s="7">
        <v>0</v>
      </c>
      <c r="AG53" s="47">
        <f>AD53+AF53</f>
        <v>44.2</v>
      </c>
      <c r="AH53" s="4"/>
      <c r="AI53" s="7">
        <v>0</v>
      </c>
      <c r="AJ53" s="7">
        <v>0</v>
      </c>
      <c r="AK53" s="7">
        <f>100- ((AI53+AJ53)/(X53*2))*100</f>
        <v>100</v>
      </c>
      <c r="AL53" s="49">
        <v>1050</v>
      </c>
      <c r="AM53" s="49">
        <f>AC53+AD53+AE53+AF53</f>
        <v>236.88</v>
      </c>
      <c r="AN53" s="49">
        <f>AL53-AM53</f>
        <v>813.12</v>
      </c>
      <c r="AO53" s="5"/>
      <c r="AP53" s="7">
        <f>(X53/U53)*100</f>
        <v>95.238095238095227</v>
      </c>
      <c r="AQ53" s="18">
        <f>(AD53/(AC53+AD53))*100</f>
        <v>18.712955122777309</v>
      </c>
      <c r="AR53" s="7">
        <f>(AG53/AC53)*100</f>
        <v>23.020833333333336</v>
      </c>
      <c r="AS53" s="2"/>
      <c r="AT53" s="7" t="s">
        <v>132</v>
      </c>
      <c r="AU53" s="7" t="s">
        <v>52</v>
      </c>
      <c r="AV53" s="7" t="s">
        <v>57</v>
      </c>
    </row>
    <row r="54" spans="2:48" ht="16.5" thickBot="1">
      <c r="B54" s="14"/>
      <c r="C54" s="12"/>
      <c r="D54" s="12"/>
      <c r="E54" s="2"/>
      <c r="F54" s="8"/>
      <c r="G54" s="8"/>
      <c r="H54" s="8"/>
      <c r="I54" s="8"/>
      <c r="J54" s="8"/>
      <c r="K54" s="8"/>
      <c r="L54" s="2"/>
      <c r="M54" s="8"/>
      <c r="N54" s="8"/>
      <c r="O54" s="2"/>
      <c r="P54" s="133">
        <f>D53-K53-M53-N53</f>
        <v>8.5</v>
      </c>
      <c r="Q54" s="2"/>
      <c r="R54" s="8"/>
      <c r="S54" s="48"/>
      <c r="T54" s="8"/>
      <c r="U54" s="134">
        <f>P54*T53</f>
        <v>144.5</v>
      </c>
      <c r="V54" s="2"/>
      <c r="W54" s="20"/>
      <c r="X54" s="75"/>
      <c r="Y54" s="21"/>
      <c r="Z54" s="20"/>
      <c r="AA54" s="23"/>
      <c r="AB54" s="5"/>
      <c r="AC54" s="8"/>
      <c r="AD54" s="48"/>
      <c r="AE54" s="8"/>
      <c r="AF54" s="8"/>
      <c r="AG54" s="8"/>
      <c r="AH54" s="4"/>
      <c r="AI54" s="8"/>
      <c r="AJ54" s="8"/>
      <c r="AK54" s="8"/>
      <c r="AL54" s="8"/>
      <c r="AM54" s="8"/>
      <c r="AN54" s="8"/>
      <c r="AO54" s="5"/>
      <c r="AP54" s="134">
        <f>(X53/U54)*100</f>
        <v>83.044982698961931</v>
      </c>
      <c r="AQ54" s="8"/>
      <c r="AR54" s="8"/>
      <c r="AS54" s="2"/>
      <c r="AT54" s="8"/>
      <c r="AU54" s="8"/>
      <c r="AV54" s="10"/>
    </row>
    <row r="55" spans="2:48" ht="15.75" thickBot="1"/>
    <row r="56" spans="2:48" ht="16.5" thickBot="1">
      <c r="B56" s="13">
        <v>41298</v>
      </c>
      <c r="C56" s="11" t="s">
        <v>114</v>
      </c>
      <c r="D56" s="15">
        <v>7.5</v>
      </c>
      <c r="E56" s="2"/>
      <c r="F56" s="7">
        <v>0.75</v>
      </c>
      <c r="G56" s="7">
        <v>0</v>
      </c>
      <c r="H56" s="7">
        <v>0</v>
      </c>
      <c r="I56" s="7">
        <v>0.5</v>
      </c>
      <c r="J56" s="7">
        <v>0</v>
      </c>
      <c r="K56" s="7">
        <f>SUM(F56:J56)</f>
        <v>1.25</v>
      </c>
      <c r="L56" s="2"/>
      <c r="M56" s="7">
        <v>0</v>
      </c>
      <c r="N56" s="7">
        <v>0</v>
      </c>
      <c r="O56" s="2"/>
      <c r="P56" s="17">
        <f>D56-(M56+N56)</f>
        <v>7.5</v>
      </c>
      <c r="Q56" s="2"/>
      <c r="R56" s="7" t="s">
        <v>51</v>
      </c>
      <c r="S56" s="106">
        <v>1.6</v>
      </c>
      <c r="T56" s="7">
        <v>17</v>
      </c>
      <c r="U56" s="18">
        <v>126</v>
      </c>
      <c r="V56" s="2"/>
      <c r="W56" s="19">
        <v>122</v>
      </c>
      <c r="X56" s="74">
        <v>122</v>
      </c>
      <c r="Y56" s="22"/>
      <c r="Z56" s="19">
        <v>28</v>
      </c>
      <c r="AA56" s="19">
        <v>0</v>
      </c>
      <c r="AB56" s="5"/>
      <c r="AC56" s="18">
        <f>X56*S56</f>
        <v>195.20000000000002</v>
      </c>
      <c r="AD56" s="47">
        <v>44.2</v>
      </c>
      <c r="AE56" s="7">
        <v>0.6</v>
      </c>
      <c r="AF56" s="7">
        <v>0</v>
      </c>
      <c r="AG56" s="47">
        <f>AD56+AF56</f>
        <v>44.2</v>
      </c>
      <c r="AH56" s="4"/>
      <c r="AI56" s="7">
        <v>0</v>
      </c>
      <c r="AJ56" s="7">
        <v>0</v>
      </c>
      <c r="AK56" s="7">
        <f>100- ((AI56+AJ56)/(X56*2))*100</f>
        <v>100</v>
      </c>
      <c r="AL56" s="49">
        <v>1050</v>
      </c>
      <c r="AM56" s="49">
        <f>AC56+AD56+AE56+AF56</f>
        <v>240.00000000000003</v>
      </c>
      <c r="AN56" s="49">
        <f>AL56-AM56</f>
        <v>810</v>
      </c>
      <c r="AO56" s="5"/>
      <c r="AP56" s="7">
        <f>(X56/U56)*100</f>
        <v>96.825396825396822</v>
      </c>
      <c r="AQ56" s="18">
        <f>(AD56/(AC56+AD56))*100</f>
        <v>18.462823725981618</v>
      </c>
      <c r="AR56" s="7">
        <f>(AG56/AC56)*100</f>
        <v>22.643442622950818</v>
      </c>
      <c r="AS56" s="2"/>
      <c r="AT56" s="7" t="s">
        <v>52</v>
      </c>
      <c r="AU56" s="7" t="s">
        <v>52</v>
      </c>
      <c r="AV56" s="7" t="s">
        <v>57</v>
      </c>
    </row>
    <row r="57" spans="2:48" ht="16.5" thickBot="1">
      <c r="B57" s="14"/>
      <c r="C57" s="12"/>
      <c r="D57" s="12"/>
      <c r="E57" s="2"/>
      <c r="F57" s="8"/>
      <c r="G57" s="8"/>
      <c r="H57" s="8"/>
      <c r="I57" s="8"/>
      <c r="J57" s="8"/>
      <c r="K57" s="8"/>
      <c r="L57" s="2"/>
      <c r="M57" s="8"/>
      <c r="N57" s="8"/>
      <c r="O57" s="2"/>
      <c r="P57" s="133">
        <f>D56-K56-M56-N56</f>
        <v>6.25</v>
      </c>
      <c r="Q57" s="2"/>
      <c r="R57" s="8"/>
      <c r="S57" s="48"/>
      <c r="T57" s="8"/>
      <c r="U57" s="134">
        <f>P57*T56</f>
        <v>106.25</v>
      </c>
      <c r="V57" s="2"/>
      <c r="W57" s="20"/>
      <c r="X57" s="75"/>
      <c r="Y57" s="21"/>
      <c r="Z57" s="20"/>
      <c r="AA57" s="23"/>
      <c r="AB57" s="5"/>
      <c r="AC57" s="8"/>
      <c r="AD57" s="48"/>
      <c r="AE57" s="8"/>
      <c r="AF57" s="8"/>
      <c r="AG57" s="8"/>
      <c r="AH57" s="4"/>
      <c r="AI57" s="8"/>
      <c r="AJ57" s="8"/>
      <c r="AK57" s="8"/>
      <c r="AL57" s="8"/>
      <c r="AM57" s="8"/>
      <c r="AN57" s="8"/>
      <c r="AO57" s="5"/>
      <c r="AP57" s="134">
        <f>(X56/U57)*100</f>
        <v>114.8235294117647</v>
      </c>
      <c r="AQ57" s="8"/>
      <c r="AR57" s="8"/>
      <c r="AS57" s="2"/>
      <c r="AT57" s="8"/>
      <c r="AU57" s="8"/>
      <c r="AV57" s="10"/>
    </row>
    <row r="59" spans="2:48" ht="15.75" thickBot="1"/>
    <row r="60" spans="2:48">
      <c r="B60" s="29" t="s">
        <v>32</v>
      </c>
      <c r="C60" s="30" t="s">
        <v>1</v>
      </c>
      <c r="D60" s="31" t="s">
        <v>1</v>
      </c>
      <c r="E60" s="54"/>
      <c r="F60" s="212" t="s">
        <v>12</v>
      </c>
      <c r="G60" s="213"/>
      <c r="H60" s="213"/>
      <c r="I60" s="213"/>
      <c r="J60" s="213"/>
      <c r="K60" s="214"/>
      <c r="L60" s="15"/>
      <c r="M60" s="215" t="s">
        <v>33</v>
      </c>
      <c r="N60" s="216"/>
      <c r="O60" s="15"/>
      <c r="P60" s="50" t="s">
        <v>10</v>
      </c>
      <c r="Q60" s="54"/>
      <c r="R60" s="50" t="s">
        <v>41</v>
      </c>
      <c r="S60" s="104"/>
      <c r="T60" s="50" t="s">
        <v>29</v>
      </c>
      <c r="U60" s="55" t="s">
        <v>14</v>
      </c>
      <c r="V60" s="54" t="s">
        <v>9</v>
      </c>
      <c r="W60" s="98" t="s">
        <v>62</v>
      </c>
      <c r="X60" s="96" t="s">
        <v>14</v>
      </c>
      <c r="Y60" s="56"/>
      <c r="Z60" s="102" t="s">
        <v>59</v>
      </c>
      <c r="AA60" s="99" t="s">
        <v>43</v>
      </c>
      <c r="AB60" s="54"/>
      <c r="AC60" s="57" t="s">
        <v>38</v>
      </c>
      <c r="AD60" s="58"/>
      <c r="AE60" s="59"/>
      <c r="AF60" s="60"/>
      <c r="AG60" s="50" t="s">
        <v>11</v>
      </c>
      <c r="AH60" s="54"/>
      <c r="AI60" s="217" t="s">
        <v>47</v>
      </c>
      <c r="AJ60" s="218"/>
      <c r="AK60" s="219"/>
      <c r="AL60" s="217" t="s">
        <v>39</v>
      </c>
      <c r="AM60" s="218"/>
      <c r="AN60" s="219"/>
      <c r="AO60" s="54"/>
      <c r="AP60" s="55" t="s">
        <v>22</v>
      </c>
      <c r="AQ60" s="50" t="s">
        <v>20</v>
      </c>
      <c r="AR60" s="50" t="s">
        <v>20</v>
      </c>
      <c r="AS60" s="54"/>
      <c r="AT60" s="15" t="s">
        <v>22</v>
      </c>
      <c r="AU60" s="15" t="s">
        <v>9</v>
      </c>
      <c r="AV60" s="61" t="s">
        <v>9</v>
      </c>
    </row>
    <row r="61" spans="2:48" ht="15.75" thickBot="1">
      <c r="B61" s="32" t="s">
        <v>9</v>
      </c>
      <c r="C61" s="25" t="s">
        <v>9</v>
      </c>
      <c r="D61" s="33" t="s">
        <v>10</v>
      </c>
      <c r="E61" s="3"/>
      <c r="F61" s="37" t="s">
        <v>3</v>
      </c>
      <c r="G61" s="37" t="s">
        <v>4</v>
      </c>
      <c r="H61" s="37" t="s">
        <v>5</v>
      </c>
      <c r="I61" s="37" t="s">
        <v>6</v>
      </c>
      <c r="J61" s="37" t="s">
        <v>8</v>
      </c>
      <c r="K61" s="37" t="s">
        <v>11</v>
      </c>
      <c r="L61" s="2"/>
      <c r="M61" s="38" t="s">
        <v>10</v>
      </c>
      <c r="N61" s="39" t="s">
        <v>61</v>
      </c>
      <c r="O61" s="1"/>
      <c r="P61" s="25" t="s">
        <v>2</v>
      </c>
      <c r="Q61" s="3"/>
      <c r="R61" s="25"/>
      <c r="S61" s="105" t="s">
        <v>34</v>
      </c>
      <c r="T61" s="25" t="s">
        <v>46</v>
      </c>
      <c r="U61" s="41" t="s">
        <v>16</v>
      </c>
      <c r="V61" s="3" t="s">
        <v>9</v>
      </c>
      <c r="W61" s="101" t="s">
        <v>58</v>
      </c>
      <c r="X61" s="97" t="s">
        <v>11</v>
      </c>
      <c r="Y61" s="6"/>
      <c r="Z61" s="103" t="s">
        <v>42</v>
      </c>
      <c r="AA61" s="100"/>
      <c r="AB61" s="3"/>
      <c r="AC61" s="24" t="s">
        <v>23</v>
      </c>
      <c r="AD61" s="46" t="s">
        <v>18</v>
      </c>
      <c r="AE61" s="24" t="s">
        <v>25</v>
      </c>
      <c r="AF61" s="24" t="s">
        <v>26</v>
      </c>
      <c r="AG61" s="25" t="s">
        <v>30</v>
      </c>
      <c r="AH61" s="16"/>
      <c r="AI61" s="26"/>
      <c r="AJ61" s="27"/>
      <c r="AK61" s="28"/>
      <c r="AL61" s="26" t="s">
        <v>60</v>
      </c>
      <c r="AM61" s="27"/>
      <c r="AN61" s="110" t="s">
        <v>108</v>
      </c>
      <c r="AO61" s="3"/>
      <c r="AP61" s="41" t="s">
        <v>14</v>
      </c>
      <c r="AQ61" s="25" t="s">
        <v>27</v>
      </c>
      <c r="AR61" s="25" t="s">
        <v>28</v>
      </c>
      <c r="AS61" s="3"/>
      <c r="AT61" s="2" t="s">
        <v>14</v>
      </c>
      <c r="AU61" s="2" t="s">
        <v>27</v>
      </c>
      <c r="AV61" s="62" t="s">
        <v>28</v>
      </c>
    </row>
    <row r="62" spans="2:48" ht="15.75" thickBot="1">
      <c r="B62" s="34"/>
      <c r="C62" s="35"/>
      <c r="D62" s="36" t="s">
        <v>9</v>
      </c>
      <c r="E62" s="52"/>
      <c r="F62" s="63"/>
      <c r="G62" s="63"/>
      <c r="H62" s="63"/>
      <c r="I62" s="63" t="s">
        <v>7</v>
      </c>
      <c r="J62" s="63"/>
      <c r="K62" s="63"/>
      <c r="L62" s="12"/>
      <c r="M62" s="51" t="s">
        <v>15</v>
      </c>
      <c r="N62" s="63"/>
      <c r="O62" s="12"/>
      <c r="P62" s="35" t="s">
        <v>9</v>
      </c>
      <c r="Q62" s="52"/>
      <c r="R62" s="35"/>
      <c r="S62" s="67"/>
      <c r="T62" s="35" t="s">
        <v>13</v>
      </c>
      <c r="U62" s="64" t="s">
        <v>17</v>
      </c>
      <c r="V62" s="52"/>
      <c r="W62" s="42" t="s">
        <v>19</v>
      </c>
      <c r="X62" s="65"/>
      <c r="Y62" s="52"/>
      <c r="Z62" s="43" t="s">
        <v>19</v>
      </c>
      <c r="AA62" s="44" t="s">
        <v>19</v>
      </c>
      <c r="AB62" s="66"/>
      <c r="AC62" s="35" t="s">
        <v>24</v>
      </c>
      <c r="AD62" s="67" t="s">
        <v>24</v>
      </c>
      <c r="AE62" s="35" t="s">
        <v>24</v>
      </c>
      <c r="AF62" s="35" t="s">
        <v>24</v>
      </c>
      <c r="AG62" s="35" t="s">
        <v>24</v>
      </c>
      <c r="AH62" s="52"/>
      <c r="AI62" s="68" t="s">
        <v>49</v>
      </c>
      <c r="AJ62" s="69" t="s">
        <v>48</v>
      </c>
      <c r="AK62" s="70" t="s">
        <v>50</v>
      </c>
      <c r="AL62" s="71" t="s">
        <v>36</v>
      </c>
      <c r="AM62" s="69" t="s">
        <v>35</v>
      </c>
      <c r="AN62" s="70" t="s">
        <v>37</v>
      </c>
      <c r="AO62" s="52"/>
      <c r="AP62" s="64" t="s">
        <v>20</v>
      </c>
      <c r="AQ62" s="35"/>
      <c r="AR62" s="35"/>
      <c r="AS62" s="52"/>
      <c r="AT62" s="72">
        <v>1</v>
      </c>
      <c r="AU62" s="73">
        <v>0</v>
      </c>
      <c r="AV62" s="53" t="s">
        <v>31</v>
      </c>
    </row>
    <row r="64" spans="2:48">
      <c r="F64">
        <f t="shared" ref="F64:K64" si="0">SUM(F11:F57)</f>
        <v>15.46</v>
      </c>
      <c r="G64">
        <f t="shared" si="0"/>
        <v>0</v>
      </c>
      <c r="H64">
        <f t="shared" si="0"/>
        <v>0</v>
      </c>
      <c r="I64">
        <f t="shared" si="0"/>
        <v>1.5</v>
      </c>
      <c r="J64">
        <f t="shared" si="0"/>
        <v>0</v>
      </c>
      <c r="K64">
        <f t="shared" si="0"/>
        <v>16.96</v>
      </c>
      <c r="M64">
        <f>SUM(M11:M57)</f>
        <v>20</v>
      </c>
      <c r="N64">
        <f>SUM(N11:N57)</f>
        <v>0</v>
      </c>
      <c r="P64">
        <f>P11+P14+P17+P20+P23+P26+P30+P33+P36+P39+P42+P45+P48+P51+P54+P57</f>
        <v>97.75</v>
      </c>
      <c r="T64">
        <f>AVERAGE(T11:T56)</f>
        <v>16.5625</v>
      </c>
      <c r="U64">
        <f>P64*T64</f>
        <v>1618.984375</v>
      </c>
      <c r="X64">
        <f>SUM(X11:X57)</f>
        <v>1252</v>
      </c>
      <c r="AC64">
        <f>SUM(AC11:AC57)</f>
        <v>2003.2</v>
      </c>
      <c r="AD64">
        <f>SUM(AD11:AD57)</f>
        <v>395.45999999999992</v>
      </c>
      <c r="AE64">
        <f>SUM(AE11:AE57)</f>
        <v>5.09</v>
      </c>
      <c r="AF64">
        <f>SUM(AF11:AF57)</f>
        <v>0</v>
      </c>
    </row>
    <row r="65" spans="2:48" ht="15.75" thickBot="1"/>
    <row r="66" spans="2:48" ht="16.5" thickBot="1">
      <c r="B66" s="13">
        <v>41307</v>
      </c>
      <c r="C66" s="11" t="s">
        <v>0</v>
      </c>
      <c r="D66" s="15">
        <v>8</v>
      </c>
      <c r="E66" s="2"/>
      <c r="F66" s="7">
        <v>1</v>
      </c>
      <c r="G66" s="7">
        <v>0</v>
      </c>
      <c r="H66" s="7">
        <v>0</v>
      </c>
      <c r="I66" s="7">
        <v>0</v>
      </c>
      <c r="J66" s="7">
        <v>0</v>
      </c>
      <c r="K66" s="7">
        <f>SUM(F66:J66)</f>
        <v>1</v>
      </c>
      <c r="L66" s="2"/>
      <c r="M66" s="7">
        <v>0</v>
      </c>
      <c r="N66" s="7">
        <v>0</v>
      </c>
      <c r="O66" s="2"/>
      <c r="P66" s="17">
        <f>D66-(M66+N66)</f>
        <v>8</v>
      </c>
      <c r="Q66" s="2"/>
      <c r="R66" s="7" t="s">
        <v>51</v>
      </c>
      <c r="S66" s="106">
        <v>1.6</v>
      </c>
      <c r="T66" s="7">
        <v>17</v>
      </c>
      <c r="U66" s="18">
        <v>126</v>
      </c>
      <c r="V66" s="2"/>
      <c r="W66" s="19">
        <v>35</v>
      </c>
      <c r="X66" s="74">
        <v>35</v>
      </c>
      <c r="Y66" s="22"/>
      <c r="Z66" s="19">
        <v>5</v>
      </c>
      <c r="AA66" s="19">
        <v>5</v>
      </c>
      <c r="AB66" s="5"/>
      <c r="AC66" s="18">
        <f>X66*S66</f>
        <v>56</v>
      </c>
      <c r="AD66" s="47">
        <v>44.2</v>
      </c>
      <c r="AE66" s="7">
        <v>0</v>
      </c>
      <c r="AF66" s="7">
        <v>0</v>
      </c>
      <c r="AG66" s="47">
        <f>AD66+AF66</f>
        <v>44.2</v>
      </c>
      <c r="AH66" s="4"/>
      <c r="AI66" s="7">
        <v>0</v>
      </c>
      <c r="AJ66" s="7">
        <v>0</v>
      </c>
      <c r="AK66" s="7">
        <f>100- ((AI66+AJ66)/(X66*2))*100</f>
        <v>100</v>
      </c>
      <c r="AL66" s="49">
        <v>1050</v>
      </c>
      <c r="AM66" s="49">
        <f>AC66+AD66+AE66+AF66</f>
        <v>100.2</v>
      </c>
      <c r="AN66" s="49">
        <f>AL66-AM66</f>
        <v>949.8</v>
      </c>
      <c r="AO66" s="5"/>
      <c r="AP66" s="7">
        <f>(X66/U66)*100</f>
        <v>27.777777777777779</v>
      </c>
      <c r="AQ66" s="18">
        <f>(AD66/(AC66+AD66))*100</f>
        <v>44.11177644710579</v>
      </c>
      <c r="AR66" s="7">
        <f>(AG66/AC66)*100</f>
        <v>78.928571428571431</v>
      </c>
      <c r="AS66" s="2"/>
      <c r="AT66" s="7" t="s">
        <v>52</v>
      </c>
      <c r="AU66" s="7" t="s">
        <v>52</v>
      </c>
      <c r="AV66" s="7" t="s">
        <v>57</v>
      </c>
    </row>
    <row r="67" spans="2:48" ht="16.5" thickBot="1">
      <c r="B67" s="14"/>
      <c r="C67" s="12"/>
      <c r="D67" s="12"/>
      <c r="E67" s="2"/>
      <c r="F67" s="8"/>
      <c r="G67" s="8"/>
      <c r="H67" s="8"/>
      <c r="I67" s="8"/>
      <c r="J67" s="8"/>
      <c r="K67" s="8"/>
      <c r="L67" s="2"/>
      <c r="M67" s="8"/>
      <c r="N67" s="8"/>
      <c r="O67" s="2"/>
      <c r="P67" s="133">
        <f>D66-K66-M66-N66</f>
        <v>7</v>
      </c>
      <c r="Q67" s="2"/>
      <c r="R67" s="8"/>
      <c r="S67" s="48"/>
      <c r="T67" s="8"/>
      <c r="U67" s="134">
        <f>P67*T66</f>
        <v>119</v>
      </c>
      <c r="V67" s="2"/>
      <c r="W67" s="20"/>
      <c r="X67" s="75"/>
      <c r="Y67" s="21"/>
      <c r="Z67" s="20"/>
      <c r="AA67" s="23"/>
      <c r="AB67" s="5"/>
      <c r="AC67" s="8"/>
      <c r="AD67" s="48"/>
      <c r="AE67" s="8"/>
      <c r="AF67" s="8"/>
      <c r="AG67" s="8"/>
      <c r="AH67" s="4"/>
      <c r="AI67" s="8"/>
      <c r="AJ67" s="8"/>
      <c r="AK67" s="8"/>
      <c r="AL67" s="8"/>
      <c r="AM67" s="8"/>
      <c r="AN67" s="8"/>
      <c r="AO67" s="5"/>
      <c r="AP67" s="134">
        <f>(X66/U67)*100</f>
        <v>29.411764705882355</v>
      </c>
      <c r="AQ67" s="8"/>
      <c r="AR67" s="8"/>
      <c r="AS67" s="2"/>
      <c r="AT67" s="8"/>
      <c r="AU67" s="8"/>
      <c r="AV67" s="10"/>
    </row>
    <row r="68" spans="2:48" ht="15.75" thickBot="1"/>
    <row r="69" spans="2:48" ht="16.5" thickBot="1">
      <c r="B69" s="13">
        <v>41310</v>
      </c>
      <c r="C69" s="11" t="s">
        <v>114</v>
      </c>
      <c r="D69" s="15">
        <v>7.5</v>
      </c>
      <c r="E69" s="2"/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f>SUM(F69:J69)</f>
        <v>0</v>
      </c>
      <c r="L69" s="2"/>
      <c r="M69" s="7">
        <v>4.5</v>
      </c>
      <c r="N69" s="7">
        <v>0</v>
      </c>
      <c r="O69" s="2"/>
      <c r="P69" s="17">
        <f>D69-(M69+N69)</f>
        <v>3</v>
      </c>
      <c r="Q69" s="2"/>
      <c r="R69" s="7" t="s">
        <v>51</v>
      </c>
      <c r="S69" s="106">
        <v>1.6</v>
      </c>
      <c r="T69" s="7">
        <v>17</v>
      </c>
      <c r="U69" s="18">
        <v>126</v>
      </c>
      <c r="V69" s="2"/>
      <c r="W69" s="19">
        <v>60</v>
      </c>
      <c r="X69" s="74">
        <v>60</v>
      </c>
      <c r="Y69" s="22"/>
      <c r="Z69" s="19">
        <v>2</v>
      </c>
      <c r="AA69" s="19">
        <v>2</v>
      </c>
      <c r="AB69" s="5"/>
      <c r="AC69" s="18">
        <f>X69*S69</f>
        <v>96</v>
      </c>
      <c r="AD69" s="47">
        <v>44.2</v>
      </c>
      <c r="AE69" s="7">
        <v>0</v>
      </c>
      <c r="AF69" s="7">
        <v>0</v>
      </c>
      <c r="AG69" s="47">
        <f>AD69+AF69</f>
        <v>44.2</v>
      </c>
      <c r="AH69" s="4"/>
      <c r="AI69" s="7">
        <v>0</v>
      </c>
      <c r="AJ69" s="7">
        <v>0</v>
      </c>
      <c r="AK69" s="7">
        <f>100- ((AI69+AJ69)/(X69*2))*100</f>
        <v>100</v>
      </c>
      <c r="AL69" s="49">
        <v>1050</v>
      </c>
      <c r="AM69" s="49">
        <f>AC69+AD69+AE69+AF69</f>
        <v>140.19999999999999</v>
      </c>
      <c r="AN69" s="49">
        <f>AL69-AM69</f>
        <v>909.8</v>
      </c>
      <c r="AO69" s="5"/>
      <c r="AP69" s="7">
        <f>(X69/U69)*100</f>
        <v>47.619047619047613</v>
      </c>
      <c r="AQ69" s="18">
        <f>(AD69/(AC69+AD69))*100</f>
        <v>31.526390870185455</v>
      </c>
      <c r="AR69" s="7">
        <f>(AG69/AC69)*100</f>
        <v>46.041666666666671</v>
      </c>
      <c r="AS69" s="2"/>
      <c r="AT69" s="7" t="s">
        <v>132</v>
      </c>
      <c r="AU69" s="7" t="s">
        <v>52</v>
      </c>
      <c r="AV69" s="7" t="s">
        <v>57</v>
      </c>
    </row>
    <row r="70" spans="2:48" ht="16.5" thickBot="1">
      <c r="B70" s="14"/>
      <c r="C70" s="12"/>
      <c r="D70" s="12"/>
      <c r="E70" s="2"/>
      <c r="F70" s="8"/>
      <c r="G70" s="8"/>
      <c r="H70" s="8"/>
      <c r="I70" s="8"/>
      <c r="J70" s="8"/>
      <c r="K70" s="8"/>
      <c r="L70" s="2"/>
      <c r="M70" s="8"/>
      <c r="N70" s="8"/>
      <c r="O70" s="2"/>
      <c r="P70" s="133">
        <f>D69-K69-M69-N69</f>
        <v>3</v>
      </c>
      <c r="Q70" s="2"/>
      <c r="R70" s="8"/>
      <c r="S70" s="48"/>
      <c r="T70" s="8"/>
      <c r="U70" s="134">
        <f>P70*T69</f>
        <v>51</v>
      </c>
      <c r="V70" s="2"/>
      <c r="W70" s="20"/>
      <c r="X70" s="75"/>
      <c r="Y70" s="21"/>
      <c r="Z70" s="20"/>
      <c r="AA70" s="23"/>
      <c r="AB70" s="5"/>
      <c r="AC70" s="8"/>
      <c r="AD70" s="48"/>
      <c r="AE70" s="8"/>
      <c r="AF70" s="8"/>
      <c r="AG70" s="8"/>
      <c r="AH70" s="4"/>
      <c r="AI70" s="8"/>
      <c r="AJ70" s="8"/>
      <c r="AK70" s="8"/>
      <c r="AL70" s="8"/>
      <c r="AM70" s="8"/>
      <c r="AN70" s="8"/>
      <c r="AO70" s="5"/>
      <c r="AP70" s="134">
        <f>(X69/U70)*100</f>
        <v>117.64705882352942</v>
      </c>
      <c r="AQ70" s="8"/>
      <c r="AR70" s="8"/>
      <c r="AS70" s="2"/>
      <c r="AT70" s="8"/>
      <c r="AU70" s="8"/>
      <c r="AV70" s="10"/>
    </row>
    <row r="71" spans="2:48" ht="15.75" thickBot="1"/>
    <row r="72" spans="2:48" ht="16.5" thickBot="1">
      <c r="B72" s="13">
        <v>41311</v>
      </c>
      <c r="C72" s="11" t="s">
        <v>0</v>
      </c>
      <c r="D72" s="15">
        <v>8</v>
      </c>
      <c r="E72" s="2"/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f>SUM(F72:J72)</f>
        <v>0</v>
      </c>
      <c r="L72" s="2"/>
      <c r="M72" s="7">
        <v>0</v>
      </c>
      <c r="N72" s="7">
        <v>0</v>
      </c>
      <c r="O72" s="2"/>
      <c r="P72" s="17">
        <f>D72-(M72+N72)</f>
        <v>8</v>
      </c>
      <c r="Q72" s="2"/>
      <c r="R72" s="7" t="s">
        <v>51</v>
      </c>
      <c r="S72" s="106">
        <v>1.6</v>
      </c>
      <c r="T72" s="7">
        <v>17</v>
      </c>
      <c r="U72" s="18">
        <v>126</v>
      </c>
      <c r="V72" s="2"/>
      <c r="W72" s="19">
        <v>100</v>
      </c>
      <c r="X72" s="74">
        <v>100</v>
      </c>
      <c r="Y72" s="22"/>
      <c r="Z72" s="19">
        <v>0</v>
      </c>
      <c r="AA72" s="19">
        <v>0</v>
      </c>
      <c r="AB72" s="5"/>
      <c r="AC72" s="18">
        <f>X72*S72</f>
        <v>160</v>
      </c>
      <c r="AD72" s="47">
        <v>44.2</v>
      </c>
      <c r="AE72" s="7">
        <v>0</v>
      </c>
      <c r="AF72" s="7">
        <v>0</v>
      </c>
      <c r="AG72" s="47">
        <f>AD72+AF72</f>
        <v>44.2</v>
      </c>
      <c r="AH72" s="4"/>
      <c r="AI72" s="7">
        <v>0</v>
      </c>
      <c r="AJ72" s="7">
        <v>0</v>
      </c>
      <c r="AK72" s="7">
        <f>100- ((AI72+AJ72)/(X72*2))*100</f>
        <v>100</v>
      </c>
      <c r="AL72" s="49">
        <v>1050</v>
      </c>
      <c r="AM72" s="49">
        <f>AC72+AD72+AE72+AF72</f>
        <v>204.2</v>
      </c>
      <c r="AN72" s="49">
        <f>AL72-AM72</f>
        <v>845.8</v>
      </c>
      <c r="AO72" s="5"/>
      <c r="AP72" s="7">
        <f>(X72/U72)*100</f>
        <v>79.365079365079367</v>
      </c>
      <c r="AQ72" s="18">
        <f>(AD72/(AC72+AD72))*100</f>
        <v>21.645445641527918</v>
      </c>
      <c r="AR72" s="7">
        <f>(AG72/AC72)*100</f>
        <v>27.625</v>
      </c>
      <c r="AS72" s="2"/>
      <c r="AT72" s="7" t="s">
        <v>52</v>
      </c>
      <c r="AU72" s="7" t="s">
        <v>52</v>
      </c>
      <c r="AV72" s="7" t="s">
        <v>57</v>
      </c>
    </row>
    <row r="73" spans="2:48" ht="16.5" thickBot="1">
      <c r="B73" s="14"/>
      <c r="C73" s="12"/>
      <c r="D73" s="12"/>
      <c r="E73" s="2"/>
      <c r="F73" s="8"/>
      <c r="G73" s="8"/>
      <c r="H73" s="8"/>
      <c r="I73" s="8"/>
      <c r="J73" s="8"/>
      <c r="K73" s="8"/>
      <c r="L73" s="2"/>
      <c r="M73" s="8"/>
      <c r="N73" s="8"/>
      <c r="O73" s="2"/>
      <c r="P73" s="133">
        <f>D72-K72-M72-N72</f>
        <v>8</v>
      </c>
      <c r="Q73" s="2"/>
      <c r="R73" s="8"/>
      <c r="S73" s="48"/>
      <c r="T73" s="8"/>
      <c r="U73" s="134">
        <f>P73*T72</f>
        <v>136</v>
      </c>
      <c r="V73" s="2"/>
      <c r="W73" s="20"/>
      <c r="X73" s="75"/>
      <c r="Y73" s="21"/>
      <c r="Z73" s="20"/>
      <c r="AA73" s="23"/>
      <c r="AB73" s="5"/>
      <c r="AC73" s="8"/>
      <c r="AD73" s="48"/>
      <c r="AE73" s="8"/>
      <c r="AF73" s="8"/>
      <c r="AG73" s="8"/>
      <c r="AH73" s="4"/>
      <c r="AI73" s="8"/>
      <c r="AJ73" s="8"/>
      <c r="AK73" s="8"/>
      <c r="AL73" s="8"/>
      <c r="AM73" s="8"/>
      <c r="AN73" s="8"/>
      <c r="AO73" s="5"/>
      <c r="AP73" s="134">
        <f>(X72/U73)*100</f>
        <v>73.529411764705884</v>
      </c>
      <c r="AQ73" s="8"/>
      <c r="AR73" s="8"/>
      <c r="AS73" s="2"/>
      <c r="AT73" s="8"/>
      <c r="AU73" s="8"/>
      <c r="AV73" s="10"/>
    </row>
    <row r="74" spans="2:48" ht="15.75" thickBot="1"/>
    <row r="75" spans="2:48" ht="16.5" thickBot="1">
      <c r="B75" s="13">
        <v>41310</v>
      </c>
      <c r="C75" s="11" t="s">
        <v>114</v>
      </c>
      <c r="D75" s="15">
        <v>7.5</v>
      </c>
      <c r="E75" s="2"/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f>SUM(F75:J75)</f>
        <v>0</v>
      </c>
      <c r="L75" s="2"/>
      <c r="M75" s="7">
        <v>4.5</v>
      </c>
      <c r="N75" s="7">
        <v>0</v>
      </c>
      <c r="O75" s="2"/>
      <c r="P75" s="17">
        <f>D75-(M75+N75)</f>
        <v>3</v>
      </c>
      <c r="Q75" s="2"/>
      <c r="R75" s="7" t="s">
        <v>51</v>
      </c>
      <c r="S75" s="106">
        <v>1.6</v>
      </c>
      <c r="T75" s="7">
        <v>17</v>
      </c>
      <c r="U75" s="18">
        <v>126</v>
      </c>
      <c r="V75" s="2"/>
      <c r="W75" s="19">
        <v>130</v>
      </c>
      <c r="X75" s="74">
        <v>130</v>
      </c>
      <c r="Y75" s="22"/>
      <c r="Z75" s="19">
        <v>0</v>
      </c>
      <c r="AA75" s="19">
        <v>0</v>
      </c>
      <c r="AB75" s="5"/>
      <c r="AC75" s="18">
        <f>X75*S75</f>
        <v>208</v>
      </c>
      <c r="AD75" s="47">
        <v>44.2</v>
      </c>
      <c r="AE75" s="7">
        <v>0</v>
      </c>
      <c r="AF75" s="7">
        <v>0</v>
      </c>
      <c r="AG75" s="47">
        <f>AD75+AF75</f>
        <v>44.2</v>
      </c>
      <c r="AH75" s="4"/>
      <c r="AI75" s="7">
        <v>0</v>
      </c>
      <c r="AJ75" s="7">
        <v>0</v>
      </c>
      <c r="AK75" s="7">
        <f>100- ((AI75+AJ75)/(X75*2))*100</f>
        <v>100</v>
      </c>
      <c r="AL75" s="49">
        <v>1050</v>
      </c>
      <c r="AM75" s="49">
        <f>AC75+AD75+AE75+AF75</f>
        <v>252.2</v>
      </c>
      <c r="AN75" s="49">
        <f>AL75-AM75</f>
        <v>797.8</v>
      </c>
      <c r="AO75" s="5"/>
      <c r="AP75" s="7">
        <f>(X75/U75)*100</f>
        <v>103.17460317460319</v>
      </c>
      <c r="AQ75" s="18">
        <f>(AD75/(AC75+AD75))*100</f>
        <v>17.52577319587629</v>
      </c>
      <c r="AR75" s="7">
        <f>(AG75/AC75)*100</f>
        <v>21.250000000000004</v>
      </c>
      <c r="AS75" s="2"/>
      <c r="AT75" s="7" t="s">
        <v>132</v>
      </c>
      <c r="AU75" s="7" t="s">
        <v>52</v>
      </c>
      <c r="AV75" s="7" t="s">
        <v>57</v>
      </c>
    </row>
    <row r="76" spans="2:48" ht="16.5" thickBot="1">
      <c r="B76" s="14"/>
      <c r="C76" s="12"/>
      <c r="D76" s="12"/>
      <c r="E76" s="2"/>
      <c r="F76" s="8"/>
      <c r="G76" s="8"/>
      <c r="H76" s="8"/>
      <c r="I76" s="8"/>
      <c r="J76" s="8"/>
      <c r="K76" s="8"/>
      <c r="L76" s="2"/>
      <c r="M76" s="8"/>
      <c r="N76" s="8"/>
      <c r="O76" s="2"/>
      <c r="P76" s="133">
        <f>D75-K75-M75-N75</f>
        <v>3</v>
      </c>
      <c r="Q76" s="2"/>
      <c r="R76" s="8"/>
      <c r="S76" s="48"/>
      <c r="T76" s="8"/>
      <c r="U76" s="134">
        <f>P76*T75</f>
        <v>51</v>
      </c>
      <c r="V76" s="2"/>
      <c r="W76" s="20"/>
      <c r="X76" s="75"/>
      <c r="Y76" s="21"/>
      <c r="Z76" s="20"/>
      <c r="AA76" s="23"/>
      <c r="AB76" s="5"/>
      <c r="AC76" s="8"/>
      <c r="AD76" s="48"/>
      <c r="AE76" s="8"/>
      <c r="AF76" s="8"/>
      <c r="AG76" s="8"/>
      <c r="AH76" s="4"/>
      <c r="AI76" s="8"/>
      <c r="AJ76" s="8"/>
      <c r="AK76" s="8"/>
      <c r="AL76" s="8"/>
      <c r="AM76" s="8"/>
      <c r="AN76" s="8"/>
      <c r="AO76" s="5"/>
      <c r="AP76" s="134">
        <f>(X75/U76)*100</f>
        <v>254.9019607843137</v>
      </c>
      <c r="AQ76" s="8"/>
      <c r="AR76" s="8"/>
      <c r="AS76" s="2"/>
      <c r="AT76" s="8"/>
      <c r="AU76" s="8"/>
      <c r="AV76" s="10"/>
    </row>
  </sheetData>
  <mergeCells count="10">
    <mergeCell ref="AT6:AV6"/>
    <mergeCell ref="F7:K7"/>
    <mergeCell ref="M7:N7"/>
    <mergeCell ref="AI7:AK7"/>
    <mergeCell ref="AL7:AN7"/>
    <mergeCell ref="F60:K60"/>
    <mergeCell ref="M60:N60"/>
    <mergeCell ref="AI60:AK60"/>
    <mergeCell ref="AL60:AN60"/>
    <mergeCell ref="I2:AE2"/>
  </mergeCells>
  <conditionalFormatting sqref="AT11:AV11">
    <cfRule type="containsText" dxfId="235" priority="43" operator="containsText" text="Si">
      <formula>NOT(ISERROR(SEARCH("Si",AT11)))</formula>
    </cfRule>
    <cfRule type="containsText" dxfId="234" priority="44" operator="containsText" text="No">
      <formula>NOT(ISERROR(SEARCH("No",AT11)))</formula>
    </cfRule>
  </conditionalFormatting>
  <conditionalFormatting sqref="AT14:AV14">
    <cfRule type="containsText" dxfId="233" priority="37" operator="containsText" text="Si">
      <formula>NOT(ISERROR(SEARCH("Si",AT14)))</formula>
    </cfRule>
    <cfRule type="containsText" dxfId="232" priority="38" operator="containsText" text="No">
      <formula>NOT(ISERROR(SEARCH("No",AT14)))</formula>
    </cfRule>
  </conditionalFormatting>
  <conditionalFormatting sqref="AT17:AV17">
    <cfRule type="containsText" dxfId="231" priority="35" operator="containsText" text="Si">
      <formula>NOT(ISERROR(SEARCH("Si",AT17)))</formula>
    </cfRule>
    <cfRule type="containsText" dxfId="230" priority="36" operator="containsText" text="No">
      <formula>NOT(ISERROR(SEARCH("No",AT17)))</formula>
    </cfRule>
  </conditionalFormatting>
  <conditionalFormatting sqref="AT20:AV20">
    <cfRule type="containsText" dxfId="229" priority="33" operator="containsText" text="Si">
      <formula>NOT(ISERROR(SEARCH("Si",AT20)))</formula>
    </cfRule>
    <cfRule type="containsText" dxfId="228" priority="34" operator="containsText" text="No">
      <formula>NOT(ISERROR(SEARCH("No",AT20)))</formula>
    </cfRule>
  </conditionalFormatting>
  <conditionalFormatting sqref="AT23:AV23">
    <cfRule type="containsText" dxfId="227" priority="31" operator="containsText" text="Si">
      <formula>NOT(ISERROR(SEARCH("Si",AT23)))</formula>
    </cfRule>
    <cfRule type="containsText" dxfId="226" priority="32" operator="containsText" text="No">
      <formula>NOT(ISERROR(SEARCH("No",AT23)))</formula>
    </cfRule>
  </conditionalFormatting>
  <conditionalFormatting sqref="AT26:AV26">
    <cfRule type="containsText" dxfId="225" priority="29" operator="containsText" text="Si">
      <formula>NOT(ISERROR(SEARCH("Si",AT26)))</formula>
    </cfRule>
    <cfRule type="containsText" dxfId="224" priority="30" operator="containsText" text="No">
      <formula>NOT(ISERROR(SEARCH("No",AT26)))</formula>
    </cfRule>
  </conditionalFormatting>
  <conditionalFormatting sqref="AT29:AV29">
    <cfRule type="containsText" dxfId="223" priority="27" operator="containsText" text="Si">
      <formula>NOT(ISERROR(SEARCH("Si",AT29)))</formula>
    </cfRule>
    <cfRule type="containsText" dxfId="222" priority="28" operator="containsText" text="No">
      <formula>NOT(ISERROR(SEARCH("No",AT29)))</formula>
    </cfRule>
  </conditionalFormatting>
  <conditionalFormatting sqref="AT32:AV32">
    <cfRule type="containsText" dxfId="221" priority="25" operator="containsText" text="Si">
      <formula>NOT(ISERROR(SEARCH("Si",AT32)))</formula>
    </cfRule>
    <cfRule type="containsText" dxfId="220" priority="26" operator="containsText" text="No">
      <formula>NOT(ISERROR(SEARCH("No",AT32)))</formula>
    </cfRule>
  </conditionalFormatting>
  <conditionalFormatting sqref="AT35:AV35">
    <cfRule type="containsText" dxfId="219" priority="23" operator="containsText" text="Si">
      <formula>NOT(ISERROR(SEARCH("Si",AT35)))</formula>
    </cfRule>
    <cfRule type="containsText" dxfId="218" priority="24" operator="containsText" text="No">
      <formula>NOT(ISERROR(SEARCH("No",AT35)))</formula>
    </cfRule>
  </conditionalFormatting>
  <conditionalFormatting sqref="AT38:AV38">
    <cfRule type="containsText" dxfId="217" priority="21" operator="containsText" text="Si">
      <formula>NOT(ISERROR(SEARCH("Si",AT38)))</formula>
    </cfRule>
    <cfRule type="containsText" dxfId="216" priority="22" operator="containsText" text="No">
      <formula>NOT(ISERROR(SEARCH("No",AT38)))</formula>
    </cfRule>
  </conditionalFormatting>
  <conditionalFormatting sqref="AT41:AV41">
    <cfRule type="containsText" dxfId="215" priority="19" operator="containsText" text="Si">
      <formula>NOT(ISERROR(SEARCH("Si",AT41)))</formula>
    </cfRule>
    <cfRule type="containsText" dxfId="214" priority="20" operator="containsText" text="No">
      <formula>NOT(ISERROR(SEARCH("No",AT41)))</formula>
    </cfRule>
  </conditionalFormatting>
  <conditionalFormatting sqref="AT56:AV56">
    <cfRule type="containsText" dxfId="213" priority="17" operator="containsText" text="Si">
      <formula>NOT(ISERROR(SEARCH("Si",AT56)))</formula>
    </cfRule>
    <cfRule type="containsText" dxfId="212" priority="18" operator="containsText" text="No">
      <formula>NOT(ISERROR(SEARCH("No",AT56)))</formula>
    </cfRule>
  </conditionalFormatting>
  <conditionalFormatting sqref="AT44:AV44">
    <cfRule type="containsText" dxfId="211" priority="15" operator="containsText" text="Si">
      <formula>NOT(ISERROR(SEARCH("Si",AT44)))</formula>
    </cfRule>
    <cfRule type="containsText" dxfId="210" priority="16" operator="containsText" text="No">
      <formula>NOT(ISERROR(SEARCH("No",AT44)))</formula>
    </cfRule>
  </conditionalFormatting>
  <conditionalFormatting sqref="AT47:AV47">
    <cfRule type="containsText" dxfId="209" priority="13" operator="containsText" text="Si">
      <formula>NOT(ISERROR(SEARCH("Si",AT47)))</formula>
    </cfRule>
    <cfRule type="containsText" dxfId="208" priority="14" operator="containsText" text="No">
      <formula>NOT(ISERROR(SEARCH("No",AT47)))</formula>
    </cfRule>
  </conditionalFormatting>
  <conditionalFormatting sqref="AT50:AV50">
    <cfRule type="containsText" dxfId="207" priority="11" operator="containsText" text="Si">
      <formula>NOT(ISERROR(SEARCH("Si",AT50)))</formula>
    </cfRule>
    <cfRule type="containsText" dxfId="206" priority="12" operator="containsText" text="No">
      <formula>NOT(ISERROR(SEARCH("No",AT50)))</formula>
    </cfRule>
  </conditionalFormatting>
  <conditionalFormatting sqref="AT53:AV53">
    <cfRule type="containsText" dxfId="205" priority="9" operator="containsText" text="Si">
      <formula>NOT(ISERROR(SEARCH("Si",AT53)))</formula>
    </cfRule>
    <cfRule type="containsText" dxfId="204" priority="10" operator="containsText" text="No">
      <formula>NOT(ISERROR(SEARCH("No",AT53)))</formula>
    </cfRule>
  </conditionalFormatting>
  <conditionalFormatting sqref="AT66:AV66">
    <cfRule type="containsText" dxfId="203" priority="7" operator="containsText" text="Si">
      <formula>NOT(ISERROR(SEARCH("Si",AT66)))</formula>
    </cfRule>
    <cfRule type="containsText" dxfId="202" priority="8" operator="containsText" text="No">
      <formula>NOT(ISERROR(SEARCH("No",AT66)))</formula>
    </cfRule>
  </conditionalFormatting>
  <conditionalFormatting sqref="AT69:AV69">
    <cfRule type="containsText" dxfId="201" priority="5" operator="containsText" text="Si">
      <formula>NOT(ISERROR(SEARCH("Si",AT69)))</formula>
    </cfRule>
    <cfRule type="containsText" dxfId="200" priority="6" operator="containsText" text="No">
      <formula>NOT(ISERROR(SEARCH("No",AT69)))</formula>
    </cfRule>
  </conditionalFormatting>
  <conditionalFormatting sqref="AT72:AV72">
    <cfRule type="containsText" dxfId="199" priority="3" operator="containsText" text="Si">
      <formula>NOT(ISERROR(SEARCH("Si",AT72)))</formula>
    </cfRule>
    <cfRule type="containsText" dxfId="198" priority="4" operator="containsText" text="No">
      <formula>NOT(ISERROR(SEARCH("No",AT72)))</formula>
    </cfRule>
  </conditionalFormatting>
  <conditionalFormatting sqref="AT75:AV75">
    <cfRule type="containsText" dxfId="197" priority="1" operator="containsText" text="Si">
      <formula>NOT(ISERROR(SEARCH("Si",AT75)))</formula>
    </cfRule>
    <cfRule type="containsText" dxfId="196" priority="2" operator="containsText" text="No">
      <formula>NOT(ISERROR(SEARCH("No",AT75)))</formula>
    </cfRule>
  </conditionalFormatting>
  <pageMargins left="0.51181102362204722" right="0.15748031496062992" top="0.74803149606299213" bottom="0.43307086614173229" header="0.31496062992125984" footer="0.31496062992125984"/>
  <pageSetup paperSize="9" scale="60" orientation="landscape" horizontalDpi="200" verticalDpi="20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B1:AV44"/>
  <sheetViews>
    <sheetView topLeftCell="A34" zoomScale="85" zoomScaleNormal="85" workbookViewId="0">
      <selection activeCell="C45" sqref="C45"/>
    </sheetView>
  </sheetViews>
  <sheetFormatPr baseColWidth="10" defaultRowHeight="15"/>
  <cols>
    <col min="1" max="1" width="0.7109375" customWidth="1"/>
    <col min="2" max="2" width="9" customWidth="1"/>
    <col min="3" max="4" width="5.42578125" customWidth="1"/>
    <col min="5" max="5" width="0.42578125" customWidth="1"/>
    <col min="6" max="6" width="4.5703125" customWidth="1"/>
    <col min="7" max="7" width="4.28515625" customWidth="1"/>
    <col min="8" max="8" width="5.140625" customWidth="1"/>
    <col min="9" max="9" width="5.5703125" customWidth="1"/>
    <col min="10" max="10" width="4.28515625" customWidth="1"/>
    <col min="11" max="11" width="5.140625" bestFit="1" customWidth="1"/>
    <col min="12" max="12" width="0.5703125" customWidth="1"/>
    <col min="13" max="13" width="5.28515625" customWidth="1"/>
    <col min="14" max="14" width="5.7109375" customWidth="1"/>
    <col min="15" max="15" width="0.5703125" customWidth="1"/>
    <col min="16" max="16" width="5" customWidth="1"/>
    <col min="17" max="17" width="0.5703125" customWidth="1"/>
    <col min="18" max="18" width="11.42578125" bestFit="1" customWidth="1"/>
    <col min="19" max="19" width="5.42578125" style="45" customWidth="1"/>
    <col min="20" max="20" width="5.42578125" customWidth="1"/>
    <col min="21" max="21" width="6" bestFit="1" customWidth="1"/>
    <col min="22" max="22" width="0.5703125" customWidth="1"/>
    <col min="23" max="23" width="9" customWidth="1"/>
    <col min="24" max="24" width="6" bestFit="1" customWidth="1"/>
    <col min="25" max="25" width="0.5703125" customWidth="1"/>
    <col min="26" max="26" width="11" bestFit="1" customWidth="1"/>
    <col min="27" max="27" width="4.5703125" customWidth="1"/>
    <col min="28" max="28" width="0.85546875" customWidth="1"/>
    <col min="29" max="29" width="7" customWidth="1"/>
    <col min="30" max="30" width="7.5703125" style="45" bestFit="1" customWidth="1"/>
    <col min="31" max="31" width="4.85546875" customWidth="1"/>
    <col min="32" max="32" width="4.28515625" customWidth="1"/>
    <col min="33" max="33" width="5.42578125" customWidth="1"/>
    <col min="34" max="34" width="0.5703125" customWidth="1"/>
    <col min="35" max="35" width="4.85546875" hidden="1" customWidth="1"/>
    <col min="36" max="36" width="5.42578125" hidden="1" customWidth="1"/>
    <col min="37" max="37" width="5" hidden="1" customWidth="1"/>
    <col min="38" max="38" width="7.7109375" bestFit="1" customWidth="1"/>
    <col min="39" max="40" width="7.5703125" bestFit="1" customWidth="1"/>
    <col min="41" max="41" width="1" customWidth="1"/>
    <col min="42" max="43" width="4.7109375" customWidth="1"/>
    <col min="44" max="44" width="5.42578125" customWidth="1"/>
    <col min="45" max="45" width="0.85546875" customWidth="1"/>
    <col min="46" max="46" width="5.28515625" customWidth="1"/>
    <col min="47" max="47" width="5" customWidth="1"/>
    <col min="48" max="48" width="5.7109375" customWidth="1"/>
    <col min="49" max="49" width="1.42578125" customWidth="1"/>
    <col min="50" max="51" width="4.7109375" customWidth="1"/>
  </cols>
  <sheetData>
    <row r="1" spans="2:48" ht="11.25" customHeight="1"/>
    <row r="2" spans="2:48" ht="21">
      <c r="I2" s="208" t="s">
        <v>40</v>
      </c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</row>
    <row r="5" spans="2:48" ht="26.25" customHeight="1">
      <c r="B5" s="131" t="s">
        <v>109</v>
      </c>
      <c r="C5" s="131"/>
      <c r="D5" s="131"/>
      <c r="E5" s="132"/>
      <c r="F5" s="131"/>
      <c r="G5" s="132"/>
      <c r="H5" s="132"/>
      <c r="I5" s="131" t="s">
        <v>110</v>
      </c>
    </row>
    <row r="6" spans="2:48" ht="15.75" thickBot="1">
      <c r="AP6" s="40" t="s">
        <v>21</v>
      </c>
      <c r="AT6" s="209" t="s">
        <v>44</v>
      </c>
      <c r="AU6" s="210"/>
      <c r="AV6" s="211"/>
    </row>
    <row r="7" spans="2:48">
      <c r="B7" s="29" t="s">
        <v>32</v>
      </c>
      <c r="C7" s="30" t="s">
        <v>1</v>
      </c>
      <c r="D7" s="31" t="s">
        <v>1</v>
      </c>
      <c r="E7" s="54"/>
      <c r="F7" s="212" t="s">
        <v>12</v>
      </c>
      <c r="G7" s="213"/>
      <c r="H7" s="213"/>
      <c r="I7" s="213"/>
      <c r="J7" s="213"/>
      <c r="K7" s="214"/>
      <c r="L7" s="15"/>
      <c r="M7" s="215" t="s">
        <v>33</v>
      </c>
      <c r="N7" s="216"/>
      <c r="O7" s="15"/>
      <c r="P7" s="50" t="s">
        <v>10</v>
      </c>
      <c r="Q7" s="54"/>
      <c r="R7" s="50" t="s">
        <v>41</v>
      </c>
      <c r="S7" s="104"/>
      <c r="T7" s="50" t="s">
        <v>29</v>
      </c>
      <c r="U7" s="55" t="s">
        <v>14</v>
      </c>
      <c r="V7" s="54" t="s">
        <v>9</v>
      </c>
      <c r="W7" s="98" t="s">
        <v>62</v>
      </c>
      <c r="X7" s="96" t="s">
        <v>14</v>
      </c>
      <c r="Y7" s="56"/>
      <c r="Z7" s="102" t="s">
        <v>59</v>
      </c>
      <c r="AA7" s="99" t="s">
        <v>43</v>
      </c>
      <c r="AB7" s="54"/>
      <c r="AC7" s="57" t="s">
        <v>38</v>
      </c>
      <c r="AD7" s="58"/>
      <c r="AE7" s="59"/>
      <c r="AF7" s="60"/>
      <c r="AG7" s="50" t="s">
        <v>11</v>
      </c>
      <c r="AH7" s="54"/>
      <c r="AI7" s="217" t="s">
        <v>47</v>
      </c>
      <c r="AJ7" s="218"/>
      <c r="AK7" s="219"/>
      <c r="AL7" s="217" t="s">
        <v>39</v>
      </c>
      <c r="AM7" s="218"/>
      <c r="AN7" s="219"/>
      <c r="AO7" s="54"/>
      <c r="AP7" s="55" t="s">
        <v>22</v>
      </c>
      <c r="AQ7" s="50" t="s">
        <v>20</v>
      </c>
      <c r="AR7" s="50" t="s">
        <v>20</v>
      </c>
      <c r="AS7" s="54"/>
      <c r="AT7" s="15" t="s">
        <v>22</v>
      </c>
      <c r="AU7" s="15" t="s">
        <v>9</v>
      </c>
      <c r="AV7" s="61" t="s">
        <v>9</v>
      </c>
    </row>
    <row r="8" spans="2:48" ht="15.75" thickBot="1">
      <c r="B8" s="32" t="s">
        <v>9</v>
      </c>
      <c r="C8" s="25" t="s">
        <v>9</v>
      </c>
      <c r="D8" s="33" t="s">
        <v>10</v>
      </c>
      <c r="E8" s="3"/>
      <c r="F8" s="37" t="s">
        <v>3</v>
      </c>
      <c r="G8" s="37" t="s">
        <v>4</v>
      </c>
      <c r="H8" s="37" t="s">
        <v>5</v>
      </c>
      <c r="I8" s="37" t="s">
        <v>6</v>
      </c>
      <c r="J8" s="37" t="s">
        <v>8</v>
      </c>
      <c r="K8" s="37" t="s">
        <v>11</v>
      </c>
      <c r="L8" s="2"/>
      <c r="M8" s="38" t="s">
        <v>10</v>
      </c>
      <c r="N8" s="39" t="s">
        <v>61</v>
      </c>
      <c r="O8" s="1"/>
      <c r="P8" s="25" t="s">
        <v>2</v>
      </c>
      <c r="Q8" s="3"/>
      <c r="R8" s="25"/>
      <c r="S8" s="105" t="s">
        <v>34</v>
      </c>
      <c r="T8" s="25" t="s">
        <v>46</v>
      </c>
      <c r="U8" s="41" t="s">
        <v>16</v>
      </c>
      <c r="V8" s="3" t="s">
        <v>9</v>
      </c>
      <c r="W8" s="101" t="s">
        <v>58</v>
      </c>
      <c r="X8" s="97" t="s">
        <v>11</v>
      </c>
      <c r="Y8" s="6"/>
      <c r="Z8" s="103" t="s">
        <v>42</v>
      </c>
      <c r="AA8" s="100"/>
      <c r="AB8" s="3"/>
      <c r="AC8" s="24" t="s">
        <v>23</v>
      </c>
      <c r="AD8" s="46" t="s">
        <v>18</v>
      </c>
      <c r="AE8" s="24" t="s">
        <v>25</v>
      </c>
      <c r="AF8" s="24" t="s">
        <v>26</v>
      </c>
      <c r="AG8" s="25" t="s">
        <v>30</v>
      </c>
      <c r="AH8" s="16"/>
      <c r="AI8" s="26"/>
      <c r="AJ8" s="27"/>
      <c r="AK8" s="28"/>
      <c r="AL8" s="26" t="s">
        <v>60</v>
      </c>
      <c r="AM8" s="27"/>
      <c r="AN8" s="110" t="s">
        <v>108</v>
      </c>
      <c r="AO8" s="3"/>
      <c r="AP8" s="41" t="s">
        <v>14</v>
      </c>
      <c r="AQ8" s="25" t="s">
        <v>27</v>
      </c>
      <c r="AR8" s="25" t="s">
        <v>28</v>
      </c>
      <c r="AS8" s="3"/>
      <c r="AT8" s="2" t="s">
        <v>14</v>
      </c>
      <c r="AU8" s="2" t="s">
        <v>27</v>
      </c>
      <c r="AV8" s="62" t="s">
        <v>28</v>
      </c>
    </row>
    <row r="9" spans="2:48" ht="15.75" thickBot="1">
      <c r="B9" s="34"/>
      <c r="C9" s="35"/>
      <c r="D9" s="36" t="s">
        <v>9</v>
      </c>
      <c r="E9" s="52"/>
      <c r="F9" s="63"/>
      <c r="G9" s="63"/>
      <c r="H9" s="63"/>
      <c r="I9" s="63" t="s">
        <v>7</v>
      </c>
      <c r="J9" s="63"/>
      <c r="K9" s="63"/>
      <c r="L9" s="12"/>
      <c r="M9" s="51" t="s">
        <v>15</v>
      </c>
      <c r="N9" s="63"/>
      <c r="O9" s="12"/>
      <c r="P9" s="35" t="s">
        <v>9</v>
      </c>
      <c r="Q9" s="52"/>
      <c r="R9" s="35"/>
      <c r="S9" s="67"/>
      <c r="T9" s="35" t="s">
        <v>13</v>
      </c>
      <c r="U9" s="64" t="s">
        <v>17</v>
      </c>
      <c r="V9" s="52"/>
      <c r="W9" s="42" t="s">
        <v>19</v>
      </c>
      <c r="X9" s="65"/>
      <c r="Y9" s="52"/>
      <c r="Z9" s="43" t="s">
        <v>19</v>
      </c>
      <c r="AA9" s="44" t="s">
        <v>19</v>
      </c>
      <c r="AB9" s="66"/>
      <c r="AC9" s="35" t="s">
        <v>24</v>
      </c>
      <c r="AD9" s="67" t="s">
        <v>24</v>
      </c>
      <c r="AE9" s="35" t="s">
        <v>24</v>
      </c>
      <c r="AF9" s="35" t="s">
        <v>24</v>
      </c>
      <c r="AG9" s="35" t="s">
        <v>24</v>
      </c>
      <c r="AH9" s="52"/>
      <c r="AI9" s="68" t="s">
        <v>49</v>
      </c>
      <c r="AJ9" s="69" t="s">
        <v>48</v>
      </c>
      <c r="AK9" s="70" t="s">
        <v>50</v>
      </c>
      <c r="AL9" s="71" t="s">
        <v>36</v>
      </c>
      <c r="AM9" s="69" t="s">
        <v>35</v>
      </c>
      <c r="AN9" s="70" t="s">
        <v>37</v>
      </c>
      <c r="AO9" s="52"/>
      <c r="AP9" s="64" t="s">
        <v>20</v>
      </c>
      <c r="AQ9" s="35"/>
      <c r="AR9" s="35"/>
      <c r="AS9" s="52"/>
      <c r="AT9" s="72">
        <v>1</v>
      </c>
      <c r="AU9" s="73">
        <v>0</v>
      </c>
      <c r="AV9" s="53" t="s">
        <v>31</v>
      </c>
    </row>
    <row r="10" spans="2:48" ht="16.5" thickBot="1">
      <c r="B10" s="13">
        <v>41307</v>
      </c>
      <c r="C10" s="11" t="s">
        <v>0</v>
      </c>
      <c r="D10" s="15">
        <v>8</v>
      </c>
      <c r="E10" s="2"/>
      <c r="F10" s="7">
        <v>1</v>
      </c>
      <c r="G10" s="7">
        <v>0</v>
      </c>
      <c r="H10" s="7">
        <v>0</v>
      </c>
      <c r="I10" s="7">
        <v>0</v>
      </c>
      <c r="J10" s="7">
        <v>0</v>
      </c>
      <c r="K10" s="7">
        <f>SUM(F10:J10)</f>
        <v>1</v>
      </c>
      <c r="L10" s="2"/>
      <c r="M10" s="7">
        <v>0</v>
      </c>
      <c r="N10" s="7">
        <v>0</v>
      </c>
      <c r="O10" s="2"/>
      <c r="P10" s="17">
        <f>D10-(M10+N10)</f>
        <v>8</v>
      </c>
      <c r="Q10" s="2"/>
      <c r="R10" s="7" t="s">
        <v>51</v>
      </c>
      <c r="S10" s="106">
        <v>1.6</v>
      </c>
      <c r="T10" s="7">
        <v>16</v>
      </c>
      <c r="U10" s="18">
        <v>126</v>
      </c>
      <c r="V10" s="2"/>
      <c r="W10" s="19">
        <v>35</v>
      </c>
      <c r="X10" s="74">
        <v>35</v>
      </c>
      <c r="Y10" s="22"/>
      <c r="Z10" s="19">
        <v>5</v>
      </c>
      <c r="AA10" s="19">
        <v>5</v>
      </c>
      <c r="AB10" s="5"/>
      <c r="AC10" s="18">
        <f>X10*S10</f>
        <v>56</v>
      </c>
      <c r="AD10" s="47">
        <v>44.2</v>
      </c>
      <c r="AE10" s="7">
        <v>0</v>
      </c>
      <c r="AF10" s="7">
        <v>0</v>
      </c>
      <c r="AG10" s="47">
        <f>AD10+AF10</f>
        <v>44.2</v>
      </c>
      <c r="AH10" s="4"/>
      <c r="AI10" s="7">
        <v>0</v>
      </c>
      <c r="AJ10" s="7">
        <v>0</v>
      </c>
      <c r="AK10" s="7">
        <f>100- ((AI10+AJ10)/(X10*2))*100</f>
        <v>100</v>
      </c>
      <c r="AL10" s="49">
        <v>1050</v>
      </c>
      <c r="AM10" s="49">
        <f>AC10+AD10+AE10+AF10</f>
        <v>100.2</v>
      </c>
      <c r="AN10" s="49">
        <f>AL10-AM10</f>
        <v>949.8</v>
      </c>
      <c r="AO10" s="5"/>
      <c r="AP10" s="7">
        <f>(X10/U10)*100</f>
        <v>27.777777777777779</v>
      </c>
      <c r="AQ10" s="18">
        <f>(AD10/(AC10+AD10))*100</f>
        <v>44.11177644710579</v>
      </c>
      <c r="AR10" s="7">
        <f>(AG10/AC10)*100</f>
        <v>78.928571428571431</v>
      </c>
      <c r="AS10" s="2"/>
      <c r="AT10" s="7" t="s">
        <v>52</v>
      </c>
      <c r="AU10" s="7" t="s">
        <v>52</v>
      </c>
      <c r="AV10" s="7" t="s">
        <v>57</v>
      </c>
    </row>
    <row r="11" spans="2:48" ht="16.5" thickBot="1">
      <c r="B11" s="14"/>
      <c r="C11" s="12"/>
      <c r="D11" s="12"/>
      <c r="E11" s="2"/>
      <c r="F11" s="8"/>
      <c r="G11" s="8"/>
      <c r="H11" s="8"/>
      <c r="I11" s="8"/>
      <c r="J11" s="8"/>
      <c r="K11" s="8"/>
      <c r="L11" s="2"/>
      <c r="M11" s="8"/>
      <c r="N11" s="8"/>
      <c r="O11" s="2"/>
      <c r="P11" s="133">
        <f>D10-K10-M10-N10</f>
        <v>7</v>
      </c>
      <c r="Q11" s="2"/>
      <c r="R11" s="8"/>
      <c r="S11" s="48"/>
      <c r="T11" s="8"/>
      <c r="U11" s="134">
        <f>P11*T10</f>
        <v>112</v>
      </c>
      <c r="V11" s="2"/>
      <c r="W11" s="20"/>
      <c r="X11" s="75"/>
      <c r="Y11" s="21"/>
      <c r="Z11" s="20"/>
      <c r="AA11" s="23"/>
      <c r="AB11" s="5"/>
      <c r="AC11" s="8"/>
      <c r="AD11" s="48"/>
      <c r="AE11" s="8"/>
      <c r="AF11" s="8"/>
      <c r="AG11" s="8"/>
      <c r="AH11" s="4"/>
      <c r="AI11" s="8"/>
      <c r="AJ11" s="8"/>
      <c r="AK11" s="8"/>
      <c r="AL11" s="8"/>
      <c r="AM11" s="8"/>
      <c r="AN11" s="8"/>
      <c r="AO11" s="5"/>
      <c r="AP11" s="134">
        <f>(X10/U11)*100</f>
        <v>31.25</v>
      </c>
      <c r="AQ11" s="8"/>
      <c r="AR11" s="8"/>
      <c r="AS11" s="2"/>
      <c r="AT11" s="8"/>
      <c r="AU11" s="8"/>
      <c r="AV11" s="10"/>
    </row>
    <row r="12" spans="2:48" ht="15.75" thickBot="1"/>
    <row r="13" spans="2:48" ht="16.5" thickBot="1">
      <c r="B13" s="13">
        <v>41310</v>
      </c>
      <c r="C13" s="11" t="s">
        <v>114</v>
      </c>
      <c r="D13" s="15">
        <v>7.5</v>
      </c>
      <c r="E13" s="2"/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f>SUM(F13:J13)</f>
        <v>0</v>
      </c>
      <c r="L13" s="2"/>
      <c r="M13" s="7">
        <v>4.5</v>
      </c>
      <c r="N13" s="7">
        <v>0</v>
      </c>
      <c r="O13" s="2"/>
      <c r="P13" s="17">
        <f>D13-(M13+N13)</f>
        <v>3</v>
      </c>
      <c r="Q13" s="2"/>
      <c r="R13" s="7" t="s">
        <v>51</v>
      </c>
      <c r="S13" s="106">
        <v>1.6</v>
      </c>
      <c r="T13" s="7">
        <v>16</v>
      </c>
      <c r="U13" s="18">
        <v>126</v>
      </c>
      <c r="V13" s="2"/>
      <c r="W13" s="19">
        <v>60</v>
      </c>
      <c r="X13" s="74">
        <v>60</v>
      </c>
      <c r="Y13" s="22"/>
      <c r="Z13" s="19">
        <v>2</v>
      </c>
      <c r="AA13" s="19">
        <v>2</v>
      </c>
      <c r="AB13" s="5"/>
      <c r="AC13" s="18">
        <f>X13*S13</f>
        <v>96</v>
      </c>
      <c r="AD13" s="47">
        <v>44.2</v>
      </c>
      <c r="AE13" s="7">
        <v>0</v>
      </c>
      <c r="AF13" s="7">
        <v>0</v>
      </c>
      <c r="AG13" s="47">
        <f>AD13+AF13</f>
        <v>44.2</v>
      </c>
      <c r="AH13" s="4"/>
      <c r="AI13" s="7">
        <v>0</v>
      </c>
      <c r="AJ13" s="7">
        <v>0</v>
      </c>
      <c r="AK13" s="7">
        <f>100- ((AI13+AJ13)/(X13*2))*100</f>
        <v>100</v>
      </c>
      <c r="AL13" s="49">
        <v>1050</v>
      </c>
      <c r="AM13" s="49">
        <f>AC13+AD13+AE13+AF13</f>
        <v>140.19999999999999</v>
      </c>
      <c r="AN13" s="49">
        <f>AL13-AM13</f>
        <v>909.8</v>
      </c>
      <c r="AO13" s="5"/>
      <c r="AP13" s="7">
        <f>(X13/U13)*100</f>
        <v>47.619047619047613</v>
      </c>
      <c r="AQ13" s="18">
        <f>(AD13/(AC13+AD13))*100</f>
        <v>31.526390870185455</v>
      </c>
      <c r="AR13" s="7">
        <f>(AG13/AC13)*100</f>
        <v>46.041666666666671</v>
      </c>
      <c r="AS13" s="2"/>
      <c r="AT13" s="7" t="s">
        <v>132</v>
      </c>
      <c r="AU13" s="7" t="s">
        <v>52</v>
      </c>
      <c r="AV13" s="7" t="s">
        <v>57</v>
      </c>
    </row>
    <row r="14" spans="2:48" ht="16.5" thickBot="1">
      <c r="B14" s="14"/>
      <c r="C14" s="12"/>
      <c r="D14" s="12"/>
      <c r="E14" s="2"/>
      <c r="F14" s="8"/>
      <c r="G14" s="8"/>
      <c r="H14" s="8"/>
      <c r="I14" s="8"/>
      <c r="J14" s="8"/>
      <c r="K14" s="8"/>
      <c r="L14" s="2"/>
      <c r="M14" s="8"/>
      <c r="N14" s="8"/>
      <c r="O14" s="2"/>
      <c r="P14" s="133">
        <f>D13-K13-M13-N13</f>
        <v>3</v>
      </c>
      <c r="Q14" s="2"/>
      <c r="R14" s="8"/>
      <c r="S14" s="48"/>
      <c r="T14" s="8"/>
      <c r="U14" s="134">
        <f>P14*T13</f>
        <v>48</v>
      </c>
      <c r="V14" s="2"/>
      <c r="W14" s="20"/>
      <c r="X14" s="75"/>
      <c r="Y14" s="21"/>
      <c r="Z14" s="20"/>
      <c r="AA14" s="23"/>
      <c r="AB14" s="5"/>
      <c r="AC14" s="8"/>
      <c r="AD14" s="48"/>
      <c r="AE14" s="8"/>
      <c r="AF14" s="8"/>
      <c r="AG14" s="8"/>
      <c r="AH14" s="4"/>
      <c r="AI14" s="8"/>
      <c r="AJ14" s="8"/>
      <c r="AK14" s="8"/>
      <c r="AL14" s="8"/>
      <c r="AM14" s="8"/>
      <c r="AN14" s="8"/>
      <c r="AO14" s="5"/>
      <c r="AP14" s="134">
        <f>(X13/U14)*100</f>
        <v>125</v>
      </c>
      <c r="AQ14" s="8"/>
      <c r="AR14" s="8"/>
      <c r="AS14" s="2"/>
      <c r="AT14" s="8"/>
      <c r="AU14" s="8"/>
      <c r="AV14" s="10"/>
    </row>
    <row r="15" spans="2:48" ht="15.75" thickBot="1"/>
    <row r="16" spans="2:48" ht="16.5" thickBot="1">
      <c r="B16" s="13">
        <v>41311</v>
      </c>
      <c r="C16" s="11" t="s">
        <v>0</v>
      </c>
      <c r="D16" s="15">
        <v>8</v>
      </c>
      <c r="E16" s="2"/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f>SUM(F16:J16)</f>
        <v>0</v>
      </c>
      <c r="L16" s="2"/>
      <c r="M16" s="7">
        <v>0</v>
      </c>
      <c r="N16" s="7">
        <v>0</v>
      </c>
      <c r="O16" s="2"/>
      <c r="P16" s="17">
        <f>D16-(M16+N16)</f>
        <v>8</v>
      </c>
      <c r="Q16" s="2"/>
      <c r="R16" s="7" t="s">
        <v>51</v>
      </c>
      <c r="S16" s="106">
        <v>1.6</v>
      </c>
      <c r="T16" s="7">
        <v>16</v>
      </c>
      <c r="U16" s="18">
        <v>126</v>
      </c>
      <c r="V16" s="2"/>
      <c r="W16" s="19">
        <v>100</v>
      </c>
      <c r="X16" s="74">
        <v>100</v>
      </c>
      <c r="Y16" s="22"/>
      <c r="Z16" s="19">
        <v>0</v>
      </c>
      <c r="AA16" s="19">
        <v>0</v>
      </c>
      <c r="AB16" s="5"/>
      <c r="AC16" s="18">
        <f>X16*S16</f>
        <v>160</v>
      </c>
      <c r="AD16" s="47">
        <v>44.2</v>
      </c>
      <c r="AE16" s="7">
        <v>0</v>
      </c>
      <c r="AF16" s="7">
        <v>0</v>
      </c>
      <c r="AG16" s="47">
        <f>AD16+AF16</f>
        <v>44.2</v>
      </c>
      <c r="AH16" s="4"/>
      <c r="AI16" s="7">
        <v>0</v>
      </c>
      <c r="AJ16" s="7">
        <v>0</v>
      </c>
      <c r="AK16" s="7">
        <f>100- ((AI16+AJ16)/(X16*2))*100</f>
        <v>100</v>
      </c>
      <c r="AL16" s="49">
        <v>1050</v>
      </c>
      <c r="AM16" s="49">
        <f>AC16+AD16+AE16+AF16</f>
        <v>204.2</v>
      </c>
      <c r="AN16" s="49">
        <f>AL16-AM16</f>
        <v>845.8</v>
      </c>
      <c r="AO16" s="5"/>
      <c r="AP16" s="7">
        <f>(X16/U16)*100</f>
        <v>79.365079365079367</v>
      </c>
      <c r="AQ16" s="18">
        <f>(AD16/(AC16+AD16))*100</f>
        <v>21.645445641527918</v>
      </c>
      <c r="AR16" s="7">
        <f>(AG16/AC16)*100</f>
        <v>27.625</v>
      </c>
      <c r="AS16" s="2"/>
      <c r="AT16" s="7" t="s">
        <v>52</v>
      </c>
      <c r="AU16" s="7" t="s">
        <v>52</v>
      </c>
      <c r="AV16" s="7" t="s">
        <v>57</v>
      </c>
    </row>
    <row r="17" spans="2:48" ht="16.5" thickBot="1">
      <c r="B17" s="14"/>
      <c r="C17" s="12"/>
      <c r="D17" s="12"/>
      <c r="E17" s="2"/>
      <c r="F17" s="8"/>
      <c r="G17" s="8"/>
      <c r="H17" s="8"/>
      <c r="I17" s="8"/>
      <c r="J17" s="8"/>
      <c r="K17" s="8"/>
      <c r="L17" s="2"/>
      <c r="M17" s="8"/>
      <c r="N17" s="8"/>
      <c r="O17" s="2"/>
      <c r="P17" s="133">
        <f>D16-K16-M16-N16</f>
        <v>8</v>
      </c>
      <c r="Q17" s="2"/>
      <c r="R17" s="8"/>
      <c r="S17" s="48"/>
      <c r="T17" s="8"/>
      <c r="U17" s="134">
        <f>P17*T16</f>
        <v>128</v>
      </c>
      <c r="V17" s="2"/>
      <c r="W17" s="20"/>
      <c r="X17" s="75"/>
      <c r="Y17" s="21"/>
      <c r="Z17" s="20"/>
      <c r="AA17" s="23"/>
      <c r="AB17" s="5"/>
      <c r="AC17" s="8"/>
      <c r="AD17" s="48"/>
      <c r="AE17" s="8"/>
      <c r="AF17" s="8"/>
      <c r="AG17" s="8"/>
      <c r="AH17" s="4"/>
      <c r="AI17" s="8"/>
      <c r="AJ17" s="8"/>
      <c r="AK17" s="8"/>
      <c r="AL17" s="8"/>
      <c r="AM17" s="8"/>
      <c r="AN17" s="8"/>
      <c r="AO17" s="5"/>
      <c r="AP17" s="134">
        <f>(X16/U17)*100</f>
        <v>78.125</v>
      </c>
      <c r="AQ17" s="8"/>
      <c r="AR17" s="8"/>
      <c r="AS17" s="2"/>
      <c r="AT17" s="8"/>
      <c r="AU17" s="8"/>
      <c r="AV17" s="10"/>
    </row>
    <row r="18" spans="2:48" ht="15.75" thickBot="1"/>
    <row r="19" spans="2:48" ht="16.5" thickBot="1">
      <c r="B19" s="13">
        <v>41311</v>
      </c>
      <c r="C19" s="11" t="s">
        <v>114</v>
      </c>
      <c r="D19" s="15">
        <v>7.5</v>
      </c>
      <c r="E19" s="2"/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f>SUM(F19:J19)</f>
        <v>0</v>
      </c>
      <c r="L19" s="2"/>
      <c r="M19" s="7">
        <v>4.5</v>
      </c>
      <c r="N19" s="7">
        <v>0</v>
      </c>
      <c r="O19" s="2"/>
      <c r="P19" s="17">
        <f>D19-(M19+N19)</f>
        <v>3</v>
      </c>
      <c r="Q19" s="2"/>
      <c r="R19" s="7" t="s">
        <v>51</v>
      </c>
      <c r="S19" s="106">
        <v>1.6</v>
      </c>
      <c r="T19" s="7">
        <v>16</v>
      </c>
      <c r="U19" s="18">
        <v>126</v>
      </c>
      <c r="V19" s="2"/>
      <c r="W19" s="19">
        <v>130</v>
      </c>
      <c r="X19" s="74">
        <v>130</v>
      </c>
      <c r="Y19" s="22"/>
      <c r="Z19" s="19">
        <v>0</v>
      </c>
      <c r="AA19" s="19">
        <v>0</v>
      </c>
      <c r="AB19" s="5"/>
      <c r="AC19" s="18">
        <f>X19*S19</f>
        <v>208</v>
      </c>
      <c r="AD19" s="47">
        <v>44.2</v>
      </c>
      <c r="AE19" s="7">
        <v>0</v>
      </c>
      <c r="AF19" s="7">
        <v>0</v>
      </c>
      <c r="AG19" s="47">
        <f>AD19+AF19</f>
        <v>44.2</v>
      </c>
      <c r="AH19" s="4"/>
      <c r="AI19" s="7">
        <v>0</v>
      </c>
      <c r="AJ19" s="7">
        <v>0</v>
      </c>
      <c r="AK19" s="7">
        <f>100- ((AI19+AJ19)/(X19*2))*100</f>
        <v>100</v>
      </c>
      <c r="AL19" s="49">
        <v>1050</v>
      </c>
      <c r="AM19" s="49">
        <f>AC19+AD19+AE19+AF19</f>
        <v>252.2</v>
      </c>
      <c r="AN19" s="49">
        <f>AL19-AM19</f>
        <v>797.8</v>
      </c>
      <c r="AO19" s="5"/>
      <c r="AP19" s="7">
        <f>(X19/U19)*100</f>
        <v>103.17460317460319</v>
      </c>
      <c r="AQ19" s="18">
        <f>(AD19/(AC19+AD19))*100</f>
        <v>17.52577319587629</v>
      </c>
      <c r="AR19" s="7">
        <f>(AG19/AC19)*100</f>
        <v>21.250000000000004</v>
      </c>
      <c r="AS19" s="2"/>
      <c r="AT19" s="7" t="s">
        <v>132</v>
      </c>
      <c r="AU19" s="7" t="s">
        <v>52</v>
      </c>
      <c r="AV19" s="7" t="s">
        <v>57</v>
      </c>
    </row>
    <row r="20" spans="2:48" ht="16.5" thickBot="1">
      <c r="B20" s="14"/>
      <c r="C20" s="12"/>
      <c r="D20" s="12"/>
      <c r="E20" s="2"/>
      <c r="F20" s="8"/>
      <c r="G20" s="8"/>
      <c r="H20" s="8"/>
      <c r="I20" s="8"/>
      <c r="J20" s="8"/>
      <c r="K20" s="8"/>
      <c r="L20" s="2"/>
      <c r="M20" s="8"/>
      <c r="N20" s="8"/>
      <c r="O20" s="2"/>
      <c r="P20" s="133">
        <f>D19-K19-M19-N19</f>
        <v>3</v>
      </c>
      <c r="Q20" s="2"/>
      <c r="R20" s="8"/>
      <c r="S20" s="48"/>
      <c r="T20" s="8"/>
      <c r="U20" s="134">
        <f>P20*T19</f>
        <v>48</v>
      </c>
      <c r="V20" s="2"/>
      <c r="W20" s="20"/>
      <c r="X20" s="75"/>
      <c r="Y20" s="21"/>
      <c r="Z20" s="20"/>
      <c r="AA20" s="23"/>
      <c r="AB20" s="5"/>
      <c r="AC20" s="8"/>
      <c r="AD20" s="48"/>
      <c r="AE20" s="8"/>
      <c r="AF20" s="8"/>
      <c r="AG20" s="8"/>
      <c r="AH20" s="4"/>
      <c r="AI20" s="8"/>
      <c r="AJ20" s="8"/>
      <c r="AK20" s="8"/>
      <c r="AL20" s="8"/>
      <c r="AM20" s="8"/>
      <c r="AN20" s="8"/>
      <c r="AO20" s="5"/>
      <c r="AP20" s="134">
        <f>(X19/U20)*100</f>
        <v>270.83333333333337</v>
      </c>
      <c r="AQ20" s="8"/>
      <c r="AR20" s="8"/>
      <c r="AS20" s="2"/>
      <c r="AT20" s="8"/>
      <c r="AU20" s="8"/>
      <c r="AV20" s="10"/>
    </row>
    <row r="21" spans="2:48" ht="15.75" thickBot="1"/>
    <row r="22" spans="2:48" ht="16.5" thickBot="1">
      <c r="B22" s="13">
        <v>41313</v>
      </c>
      <c r="C22" s="11" t="s">
        <v>114</v>
      </c>
      <c r="D22" s="15">
        <v>7.5</v>
      </c>
      <c r="E22" s="2"/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f>SUM(F22:J22)</f>
        <v>0</v>
      </c>
      <c r="L22" s="2"/>
      <c r="M22" s="7">
        <v>4.5</v>
      </c>
      <c r="N22" s="7">
        <v>0</v>
      </c>
      <c r="O22" s="2"/>
      <c r="P22" s="17">
        <f>D22-(M22+N22)</f>
        <v>3</v>
      </c>
      <c r="Q22" s="2"/>
      <c r="R22" s="7" t="s">
        <v>51</v>
      </c>
      <c r="S22" s="106">
        <v>1.8</v>
      </c>
      <c r="T22" s="7">
        <v>16</v>
      </c>
      <c r="U22" s="18">
        <v>126</v>
      </c>
      <c r="V22" s="2"/>
      <c r="W22" s="19">
        <v>40</v>
      </c>
      <c r="X22" s="74">
        <v>40</v>
      </c>
      <c r="Y22" s="22"/>
      <c r="Z22" s="19">
        <v>0</v>
      </c>
      <c r="AA22" s="19">
        <v>0</v>
      </c>
      <c r="AB22" s="5"/>
      <c r="AC22" s="18">
        <f>X22*S22</f>
        <v>72</v>
      </c>
      <c r="AD22" s="47">
        <v>44.2</v>
      </c>
      <c r="AE22" s="7">
        <v>0</v>
      </c>
      <c r="AF22" s="7">
        <v>0</v>
      </c>
      <c r="AG22" s="47">
        <f>AD22+AF22</f>
        <v>44.2</v>
      </c>
      <c r="AH22" s="4"/>
      <c r="AI22" s="7">
        <v>0</v>
      </c>
      <c r="AJ22" s="7">
        <v>0</v>
      </c>
      <c r="AK22" s="7">
        <f>100- ((AI22+AJ22)/(X22*2))*100</f>
        <v>100</v>
      </c>
      <c r="AL22" s="49">
        <v>1050</v>
      </c>
      <c r="AM22" s="49">
        <f>AC22+AD22+AE22+AF22</f>
        <v>116.2</v>
      </c>
      <c r="AN22" s="49">
        <f>AL22-AM22</f>
        <v>933.8</v>
      </c>
      <c r="AO22" s="5"/>
      <c r="AP22" s="7">
        <f>(X22/U22)*100</f>
        <v>31.746031746031743</v>
      </c>
      <c r="AQ22" s="18">
        <f>(AD22/(AC22+AD22))*100</f>
        <v>38.037865748709123</v>
      </c>
      <c r="AR22" s="7">
        <f>(AG22/AC22)*100</f>
        <v>61.388888888888893</v>
      </c>
      <c r="AS22" s="2"/>
      <c r="AT22" s="7" t="s">
        <v>132</v>
      </c>
      <c r="AU22" s="7" t="s">
        <v>52</v>
      </c>
      <c r="AV22" s="7" t="s">
        <v>57</v>
      </c>
    </row>
    <row r="23" spans="2:48" ht="16.5" thickBot="1">
      <c r="B23" s="14"/>
      <c r="C23" s="12"/>
      <c r="D23" s="12"/>
      <c r="E23" s="2"/>
      <c r="F23" s="8"/>
      <c r="G23" s="8"/>
      <c r="H23" s="8"/>
      <c r="I23" s="8"/>
      <c r="J23" s="8"/>
      <c r="K23" s="8"/>
      <c r="L23" s="2"/>
      <c r="M23" s="8"/>
      <c r="N23" s="8"/>
      <c r="O23" s="2"/>
      <c r="P23" s="133">
        <f>D22-K22-M22-N22</f>
        <v>3</v>
      </c>
      <c r="Q23" s="2"/>
      <c r="R23" s="8"/>
      <c r="S23" s="48"/>
      <c r="T23" s="8"/>
      <c r="U23" s="134">
        <f>P23*T22</f>
        <v>48</v>
      </c>
      <c r="V23" s="2"/>
      <c r="W23" s="20"/>
      <c r="X23" s="75"/>
      <c r="Y23" s="21"/>
      <c r="Z23" s="20"/>
      <c r="AA23" s="23"/>
      <c r="AB23" s="5"/>
      <c r="AC23" s="8"/>
      <c r="AD23" s="48"/>
      <c r="AE23" s="8"/>
      <c r="AF23" s="8"/>
      <c r="AG23" s="8"/>
      <c r="AH23" s="4"/>
      <c r="AI23" s="8"/>
      <c r="AJ23" s="8"/>
      <c r="AK23" s="8"/>
      <c r="AL23" s="8"/>
      <c r="AM23" s="8"/>
      <c r="AN23" s="8"/>
      <c r="AO23" s="5"/>
      <c r="AP23" s="134">
        <f>(X22/U23)*100</f>
        <v>83.333333333333343</v>
      </c>
      <c r="AQ23" s="8"/>
      <c r="AR23" s="8"/>
      <c r="AS23" s="2"/>
      <c r="AT23" s="8"/>
      <c r="AU23" s="8"/>
      <c r="AV23" s="10"/>
    </row>
    <row r="24" spans="2:48" ht="15.75" thickBot="1"/>
    <row r="25" spans="2:48" ht="16.5" thickBot="1">
      <c r="B25" s="13">
        <v>41314</v>
      </c>
      <c r="C25" s="11" t="s">
        <v>114</v>
      </c>
      <c r="D25" s="15">
        <v>7.5</v>
      </c>
      <c r="E25" s="2"/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f>SUM(F25:J25)</f>
        <v>0</v>
      </c>
      <c r="L25" s="2"/>
      <c r="M25" s="7">
        <v>4.5</v>
      </c>
      <c r="N25" s="7">
        <v>0</v>
      </c>
      <c r="O25" s="2"/>
      <c r="P25" s="17">
        <f>D25-(M25+N25)</f>
        <v>3</v>
      </c>
      <c r="Q25" s="2"/>
      <c r="R25" s="7" t="s">
        <v>51</v>
      </c>
      <c r="S25" s="106">
        <v>1.8</v>
      </c>
      <c r="T25" s="7">
        <v>16</v>
      </c>
      <c r="U25" s="18">
        <v>126</v>
      </c>
      <c r="V25" s="2"/>
      <c r="W25" s="19">
        <v>67</v>
      </c>
      <c r="X25" s="74">
        <v>67</v>
      </c>
      <c r="Y25" s="22"/>
      <c r="Z25" s="19">
        <v>0</v>
      </c>
      <c r="AA25" s="19">
        <v>0</v>
      </c>
      <c r="AB25" s="5"/>
      <c r="AC25" s="18">
        <f>X25*S25</f>
        <v>120.60000000000001</v>
      </c>
      <c r="AD25" s="47">
        <v>44.2</v>
      </c>
      <c r="AE25" s="7">
        <v>0</v>
      </c>
      <c r="AF25" s="7">
        <v>0</v>
      </c>
      <c r="AG25" s="47">
        <f>AD25+AF25</f>
        <v>44.2</v>
      </c>
      <c r="AH25" s="4"/>
      <c r="AI25" s="7">
        <v>0</v>
      </c>
      <c r="AJ25" s="7">
        <v>0</v>
      </c>
      <c r="AK25" s="7">
        <f>100- ((AI25+AJ25)/(X25*2))*100</f>
        <v>100</v>
      </c>
      <c r="AL25" s="49">
        <v>1050</v>
      </c>
      <c r="AM25" s="49">
        <f>AC25+AD25+AE25+AF25</f>
        <v>164.8</v>
      </c>
      <c r="AN25" s="49">
        <f>AL25-AM25</f>
        <v>885.2</v>
      </c>
      <c r="AO25" s="5"/>
      <c r="AP25" s="7">
        <f>(X25/U25)*100</f>
        <v>53.174603174603178</v>
      </c>
      <c r="AQ25" s="18">
        <f>(AD25/(AC25+AD25))*100</f>
        <v>26.820388349514563</v>
      </c>
      <c r="AR25" s="7">
        <f>(AG25/AC25)*100</f>
        <v>36.650082918739635</v>
      </c>
      <c r="AS25" s="2"/>
      <c r="AT25" s="7" t="s">
        <v>132</v>
      </c>
      <c r="AU25" s="7" t="s">
        <v>52</v>
      </c>
      <c r="AV25" s="7" t="s">
        <v>57</v>
      </c>
    </row>
    <row r="26" spans="2:48" ht="16.5" thickBot="1">
      <c r="B26" s="14"/>
      <c r="C26" s="12"/>
      <c r="D26" s="12"/>
      <c r="E26" s="2"/>
      <c r="F26" s="8"/>
      <c r="G26" s="8"/>
      <c r="H26" s="8"/>
      <c r="I26" s="8"/>
      <c r="J26" s="8"/>
      <c r="K26" s="8"/>
      <c r="L26" s="2"/>
      <c r="M26" s="8"/>
      <c r="N26" s="8"/>
      <c r="O26" s="2"/>
      <c r="P26" s="133">
        <f>D25-K25-M25-N25</f>
        <v>3</v>
      </c>
      <c r="Q26" s="2"/>
      <c r="R26" s="8"/>
      <c r="S26" s="48"/>
      <c r="T26" s="8"/>
      <c r="U26" s="134">
        <f>P26*T25</f>
        <v>48</v>
      </c>
      <c r="V26" s="2"/>
      <c r="W26" s="20"/>
      <c r="X26" s="75"/>
      <c r="Y26" s="21"/>
      <c r="Z26" s="20"/>
      <c r="AA26" s="23"/>
      <c r="AB26" s="5"/>
      <c r="AC26" s="8"/>
      <c r="AD26" s="48"/>
      <c r="AE26" s="8"/>
      <c r="AF26" s="8"/>
      <c r="AG26" s="8"/>
      <c r="AH26" s="4"/>
      <c r="AI26" s="8"/>
      <c r="AJ26" s="8"/>
      <c r="AK26" s="8"/>
      <c r="AL26" s="8"/>
      <c r="AM26" s="8"/>
      <c r="AN26" s="8"/>
      <c r="AO26" s="5"/>
      <c r="AP26" s="134">
        <f>(X25/U26)*100</f>
        <v>139.58333333333331</v>
      </c>
      <c r="AQ26" s="8"/>
      <c r="AR26" s="8"/>
      <c r="AS26" s="2"/>
      <c r="AT26" s="8"/>
      <c r="AU26" s="8"/>
      <c r="AV26" s="10"/>
    </row>
    <row r="27" spans="2:48" ht="15.75" thickBot="1"/>
    <row r="28" spans="2:48" ht="16.5" thickBot="1">
      <c r="B28" s="13">
        <v>41316</v>
      </c>
      <c r="C28" s="11" t="s">
        <v>0</v>
      </c>
      <c r="D28" s="15">
        <v>8</v>
      </c>
      <c r="E28" s="2"/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f>SUM(F28:J28)</f>
        <v>0</v>
      </c>
      <c r="L28" s="2"/>
      <c r="M28" s="7">
        <v>4.5</v>
      </c>
      <c r="N28" s="7">
        <v>0</v>
      </c>
      <c r="O28" s="2"/>
      <c r="P28" s="17">
        <f>D28-(M28+N28)</f>
        <v>3.5</v>
      </c>
      <c r="Q28" s="2"/>
      <c r="R28" s="7" t="s">
        <v>51</v>
      </c>
      <c r="S28" s="106">
        <v>1.8</v>
      </c>
      <c r="T28" s="7">
        <v>16</v>
      </c>
      <c r="U28" s="18">
        <v>126</v>
      </c>
      <c r="V28" s="2"/>
      <c r="W28" s="19">
        <v>14</v>
      </c>
      <c r="X28" s="74">
        <v>14</v>
      </c>
      <c r="Y28" s="22"/>
      <c r="Z28" s="19">
        <v>0</v>
      </c>
      <c r="AA28" s="19">
        <v>0</v>
      </c>
      <c r="AB28" s="5"/>
      <c r="AC28" s="18">
        <f>X28*S28</f>
        <v>25.2</v>
      </c>
      <c r="AD28" s="47">
        <v>44.2</v>
      </c>
      <c r="AE28" s="7">
        <v>0</v>
      </c>
      <c r="AF28" s="7">
        <v>0</v>
      </c>
      <c r="AG28" s="47">
        <f>AD28+AF28</f>
        <v>44.2</v>
      </c>
      <c r="AH28" s="4"/>
      <c r="AI28" s="7">
        <v>0</v>
      </c>
      <c r="AJ28" s="7">
        <v>0</v>
      </c>
      <c r="AK28" s="7">
        <f>100- ((AI28+AJ28)/(X28*2))*100</f>
        <v>100</v>
      </c>
      <c r="AL28" s="49">
        <v>1050</v>
      </c>
      <c r="AM28" s="49">
        <f>AC28+AD28+AE28+AF28</f>
        <v>69.400000000000006</v>
      </c>
      <c r="AN28" s="49">
        <f>AL28-AM28</f>
        <v>980.6</v>
      </c>
      <c r="AO28" s="5"/>
      <c r="AP28" s="7">
        <f>(X28/U28)*100</f>
        <v>11.111111111111111</v>
      </c>
      <c r="AQ28" s="18">
        <f>(AD28/(AC28+AD28))*100</f>
        <v>63.68876080691642</v>
      </c>
      <c r="AR28" s="7">
        <f>(AG28/AC28)*100</f>
        <v>175.39682539682542</v>
      </c>
      <c r="AS28" s="2"/>
      <c r="AT28" s="7" t="s">
        <v>132</v>
      </c>
      <c r="AU28" s="7" t="s">
        <v>52</v>
      </c>
      <c r="AV28" s="7" t="s">
        <v>57</v>
      </c>
    </row>
    <row r="29" spans="2:48" ht="16.5" thickBot="1">
      <c r="B29" s="14"/>
      <c r="C29" s="12"/>
      <c r="D29" s="12"/>
      <c r="E29" s="2"/>
      <c r="F29" s="8"/>
      <c r="G29" s="8"/>
      <c r="H29" s="8"/>
      <c r="I29" s="8"/>
      <c r="J29" s="8"/>
      <c r="K29" s="8"/>
      <c r="L29" s="2"/>
      <c r="M29" s="8"/>
      <c r="N29" s="8"/>
      <c r="O29" s="2"/>
      <c r="P29" s="133">
        <f>D28-K28-M28-N28</f>
        <v>3.5</v>
      </c>
      <c r="Q29" s="2"/>
      <c r="R29" s="8"/>
      <c r="S29" s="48"/>
      <c r="T29" s="8"/>
      <c r="U29" s="134">
        <f>P29*T28</f>
        <v>56</v>
      </c>
      <c r="V29" s="2"/>
      <c r="W29" s="20"/>
      <c r="X29" s="75"/>
      <c r="Y29" s="21"/>
      <c r="Z29" s="20"/>
      <c r="AA29" s="23"/>
      <c r="AB29" s="5"/>
      <c r="AC29" s="8"/>
      <c r="AD29" s="48"/>
      <c r="AE29" s="8"/>
      <c r="AF29" s="8"/>
      <c r="AG29" s="8"/>
      <c r="AH29" s="4"/>
      <c r="AI29" s="8"/>
      <c r="AJ29" s="8"/>
      <c r="AK29" s="8"/>
      <c r="AL29" s="8"/>
      <c r="AM29" s="8"/>
      <c r="AN29" s="8"/>
      <c r="AO29" s="5"/>
      <c r="AP29" s="134">
        <f>(X28/U29)*100</f>
        <v>25</v>
      </c>
      <c r="AQ29" s="8"/>
      <c r="AR29" s="8"/>
      <c r="AS29" s="2"/>
      <c r="AT29" s="8"/>
      <c r="AU29" s="8"/>
      <c r="AV29" s="10"/>
    </row>
    <row r="30" spans="2:48" ht="15.75" thickBot="1"/>
    <row r="31" spans="2:48">
      <c r="B31" s="29" t="s">
        <v>32</v>
      </c>
      <c r="C31" s="30" t="s">
        <v>1</v>
      </c>
      <c r="D31" s="31" t="s">
        <v>1</v>
      </c>
      <c r="E31" s="54"/>
      <c r="F31" s="212" t="s">
        <v>12</v>
      </c>
      <c r="G31" s="213"/>
      <c r="H31" s="213"/>
      <c r="I31" s="213"/>
      <c r="J31" s="213"/>
      <c r="K31" s="214"/>
      <c r="L31" s="15"/>
      <c r="M31" s="215" t="s">
        <v>33</v>
      </c>
      <c r="N31" s="216"/>
      <c r="O31" s="15"/>
      <c r="P31" s="50" t="s">
        <v>10</v>
      </c>
      <c r="Q31" s="54"/>
      <c r="R31" s="50" t="s">
        <v>41</v>
      </c>
      <c r="S31" s="104"/>
      <c r="T31" s="50" t="s">
        <v>29</v>
      </c>
      <c r="U31" s="55" t="s">
        <v>14</v>
      </c>
      <c r="V31" s="54" t="s">
        <v>9</v>
      </c>
      <c r="W31" s="98" t="s">
        <v>62</v>
      </c>
      <c r="X31" s="96" t="s">
        <v>14</v>
      </c>
      <c r="Y31" s="56"/>
      <c r="Z31" s="102" t="s">
        <v>59</v>
      </c>
      <c r="AA31" s="99" t="s">
        <v>43</v>
      </c>
      <c r="AB31" s="54"/>
      <c r="AC31" s="57" t="s">
        <v>38</v>
      </c>
      <c r="AD31" s="58"/>
      <c r="AE31" s="59"/>
      <c r="AF31" s="60"/>
      <c r="AG31" s="50" t="s">
        <v>11</v>
      </c>
      <c r="AH31" s="54"/>
      <c r="AI31" s="217" t="s">
        <v>47</v>
      </c>
      <c r="AJ31" s="218"/>
      <c r="AK31" s="219"/>
      <c r="AL31" s="217" t="s">
        <v>39</v>
      </c>
      <c r="AM31" s="218"/>
      <c r="AN31" s="219"/>
      <c r="AO31" s="54"/>
      <c r="AP31" s="55" t="s">
        <v>22</v>
      </c>
      <c r="AQ31" s="50" t="s">
        <v>20</v>
      </c>
      <c r="AR31" s="50" t="s">
        <v>20</v>
      </c>
      <c r="AS31" s="54"/>
      <c r="AT31" s="15" t="s">
        <v>22</v>
      </c>
      <c r="AU31" s="15" t="s">
        <v>9</v>
      </c>
      <c r="AV31" s="61" t="s">
        <v>9</v>
      </c>
    </row>
    <row r="32" spans="2:48" ht="15.75" thickBot="1">
      <c r="B32" s="32" t="s">
        <v>9</v>
      </c>
      <c r="C32" s="25" t="s">
        <v>9</v>
      </c>
      <c r="D32" s="33" t="s">
        <v>10</v>
      </c>
      <c r="E32" s="3"/>
      <c r="F32" s="37" t="s">
        <v>3</v>
      </c>
      <c r="G32" s="37" t="s">
        <v>4</v>
      </c>
      <c r="H32" s="37" t="s">
        <v>5</v>
      </c>
      <c r="I32" s="37" t="s">
        <v>6</v>
      </c>
      <c r="J32" s="37" t="s">
        <v>8</v>
      </c>
      <c r="K32" s="37" t="s">
        <v>11</v>
      </c>
      <c r="L32" s="2"/>
      <c r="M32" s="38" t="s">
        <v>10</v>
      </c>
      <c r="N32" s="39" t="s">
        <v>61</v>
      </c>
      <c r="O32" s="1"/>
      <c r="P32" s="25" t="s">
        <v>2</v>
      </c>
      <c r="Q32" s="3"/>
      <c r="R32" s="25"/>
      <c r="S32" s="105" t="s">
        <v>34</v>
      </c>
      <c r="T32" s="25" t="s">
        <v>46</v>
      </c>
      <c r="U32" s="41" t="s">
        <v>16</v>
      </c>
      <c r="V32" s="3" t="s">
        <v>9</v>
      </c>
      <c r="W32" s="101" t="s">
        <v>58</v>
      </c>
      <c r="X32" s="97" t="s">
        <v>11</v>
      </c>
      <c r="Y32" s="6"/>
      <c r="Z32" s="103" t="s">
        <v>42</v>
      </c>
      <c r="AA32" s="100"/>
      <c r="AB32" s="3"/>
      <c r="AC32" s="24" t="s">
        <v>23</v>
      </c>
      <c r="AD32" s="46" t="s">
        <v>18</v>
      </c>
      <c r="AE32" s="24" t="s">
        <v>25</v>
      </c>
      <c r="AF32" s="24" t="s">
        <v>26</v>
      </c>
      <c r="AG32" s="25" t="s">
        <v>30</v>
      </c>
      <c r="AH32" s="16"/>
      <c r="AI32" s="26"/>
      <c r="AJ32" s="27"/>
      <c r="AK32" s="28"/>
      <c r="AL32" s="26" t="s">
        <v>60</v>
      </c>
      <c r="AM32" s="27"/>
      <c r="AN32" s="110" t="s">
        <v>137</v>
      </c>
      <c r="AO32" s="3"/>
      <c r="AP32" s="41" t="s">
        <v>14</v>
      </c>
      <c r="AQ32" s="25" t="s">
        <v>27</v>
      </c>
      <c r="AR32" s="25" t="s">
        <v>28</v>
      </c>
      <c r="AS32" s="3"/>
      <c r="AT32" s="2" t="s">
        <v>14</v>
      </c>
      <c r="AU32" s="2" t="s">
        <v>27</v>
      </c>
      <c r="AV32" s="62" t="s">
        <v>28</v>
      </c>
    </row>
    <row r="33" spans="2:48" ht="15.75" thickBot="1">
      <c r="B33" s="34"/>
      <c r="C33" s="35"/>
      <c r="D33" s="36" t="s">
        <v>9</v>
      </c>
      <c r="E33" s="52"/>
      <c r="F33" s="63"/>
      <c r="G33" s="63"/>
      <c r="H33" s="63"/>
      <c r="I33" s="63" t="s">
        <v>7</v>
      </c>
      <c r="J33" s="63"/>
      <c r="K33" s="63"/>
      <c r="L33" s="12"/>
      <c r="M33" s="51" t="s">
        <v>15</v>
      </c>
      <c r="N33" s="63"/>
      <c r="O33" s="12"/>
      <c r="P33" s="35" t="s">
        <v>9</v>
      </c>
      <c r="Q33" s="52"/>
      <c r="R33" s="35"/>
      <c r="S33" s="67"/>
      <c r="T33" s="35" t="s">
        <v>13</v>
      </c>
      <c r="U33" s="64" t="s">
        <v>17</v>
      </c>
      <c r="V33" s="52"/>
      <c r="W33" s="42" t="s">
        <v>19</v>
      </c>
      <c r="X33" s="65"/>
      <c r="Y33" s="52"/>
      <c r="Z33" s="43" t="s">
        <v>19</v>
      </c>
      <c r="AA33" s="44" t="s">
        <v>19</v>
      </c>
      <c r="AB33" s="66"/>
      <c r="AC33" s="35" t="s">
        <v>24</v>
      </c>
      <c r="AD33" s="67" t="s">
        <v>24</v>
      </c>
      <c r="AE33" s="35" t="s">
        <v>24</v>
      </c>
      <c r="AF33" s="35" t="s">
        <v>24</v>
      </c>
      <c r="AG33" s="35" t="s">
        <v>24</v>
      </c>
      <c r="AH33" s="52"/>
      <c r="AI33" s="68" t="s">
        <v>49</v>
      </c>
      <c r="AJ33" s="69" t="s">
        <v>48</v>
      </c>
      <c r="AK33" s="70" t="s">
        <v>50</v>
      </c>
      <c r="AL33" s="71" t="s">
        <v>36</v>
      </c>
      <c r="AM33" s="69" t="s">
        <v>35</v>
      </c>
      <c r="AN33" s="70" t="s">
        <v>37</v>
      </c>
      <c r="AO33" s="52"/>
      <c r="AP33" s="64" t="s">
        <v>20</v>
      </c>
      <c r="AQ33" s="35"/>
      <c r="AR33" s="35"/>
      <c r="AS33" s="52"/>
      <c r="AT33" s="72">
        <v>1</v>
      </c>
      <c r="AU33" s="73">
        <v>0</v>
      </c>
      <c r="AV33" s="53" t="s">
        <v>31</v>
      </c>
    </row>
    <row r="34" spans="2:48" ht="16.5" thickBot="1">
      <c r="B34" s="13">
        <v>41317</v>
      </c>
      <c r="C34" s="11" t="s">
        <v>0</v>
      </c>
      <c r="D34" s="15">
        <v>8</v>
      </c>
      <c r="E34" s="2"/>
      <c r="F34" s="7">
        <v>0</v>
      </c>
      <c r="G34" s="7">
        <v>2</v>
      </c>
      <c r="H34" s="7">
        <v>0</v>
      </c>
      <c r="I34" s="7">
        <v>0</v>
      </c>
      <c r="J34" s="7">
        <v>0</v>
      </c>
      <c r="K34" s="7">
        <f>SUM(F34:J34)</f>
        <v>2</v>
      </c>
      <c r="L34" s="2"/>
      <c r="M34" s="7">
        <v>0</v>
      </c>
      <c r="N34" s="7">
        <v>0</v>
      </c>
      <c r="O34" s="2"/>
      <c r="P34" s="17">
        <f>D34-(M34+N34)</f>
        <v>8</v>
      </c>
      <c r="Q34" s="2"/>
      <c r="R34" s="7" t="s">
        <v>51</v>
      </c>
      <c r="S34" s="106">
        <v>1.8</v>
      </c>
      <c r="T34" s="7">
        <v>16</v>
      </c>
      <c r="U34" s="18">
        <v>126</v>
      </c>
      <c r="V34" s="2"/>
      <c r="W34" s="19">
        <v>102</v>
      </c>
      <c r="X34" s="74">
        <v>102</v>
      </c>
      <c r="Y34" s="22"/>
      <c r="Z34" s="19">
        <v>0</v>
      </c>
      <c r="AA34" s="19">
        <v>0</v>
      </c>
      <c r="AB34" s="5"/>
      <c r="AC34" s="18">
        <f>X34*S34</f>
        <v>183.6</v>
      </c>
      <c r="AD34" s="47">
        <v>44.2</v>
      </c>
      <c r="AE34" s="7">
        <v>0</v>
      </c>
      <c r="AF34" s="7">
        <v>0</v>
      </c>
      <c r="AG34" s="47">
        <f>AD34+AF34</f>
        <v>44.2</v>
      </c>
      <c r="AH34" s="4"/>
      <c r="AI34" s="7">
        <v>0</v>
      </c>
      <c r="AJ34" s="7">
        <v>0</v>
      </c>
      <c r="AK34" s="7">
        <f>100- ((AI34+AJ34)/(X34*2))*100</f>
        <v>100</v>
      </c>
      <c r="AL34" s="49">
        <v>844</v>
      </c>
      <c r="AM34" s="49">
        <f>AC34+AD34+AE34+AF34</f>
        <v>227.8</v>
      </c>
      <c r="AN34" s="49">
        <f>AL34-AM34</f>
        <v>616.20000000000005</v>
      </c>
      <c r="AO34" s="5"/>
      <c r="AP34" s="7">
        <f>(X34/U34)*100</f>
        <v>80.952380952380949</v>
      </c>
      <c r="AQ34" s="18">
        <f>(AD34/(AC34+AD34))*100</f>
        <v>19.402985074626866</v>
      </c>
      <c r="AR34" s="7">
        <f>(AG34/AC34)*100</f>
        <v>24.074074074074076</v>
      </c>
      <c r="AS34" s="2"/>
      <c r="AT34" s="7" t="s">
        <v>132</v>
      </c>
      <c r="AU34" s="7" t="s">
        <v>52</v>
      </c>
      <c r="AV34" s="7" t="s">
        <v>57</v>
      </c>
    </row>
    <row r="35" spans="2:48" ht="16.5" thickBot="1">
      <c r="B35" s="14" t="s">
        <v>138</v>
      </c>
      <c r="C35" s="12"/>
      <c r="D35" s="12"/>
      <c r="E35" s="2"/>
      <c r="F35" s="8"/>
      <c r="G35" s="8"/>
      <c r="H35" s="8"/>
      <c r="I35" s="8"/>
      <c r="J35" s="8"/>
      <c r="K35" s="8"/>
      <c r="L35" s="2"/>
      <c r="M35" s="8"/>
      <c r="N35" s="8"/>
      <c r="O35" s="2"/>
      <c r="P35" s="133">
        <f>D34-K34-M34-N34</f>
        <v>6</v>
      </c>
      <c r="Q35" s="2"/>
      <c r="R35" s="8"/>
      <c r="S35" s="48"/>
      <c r="T35" s="8"/>
      <c r="U35" s="134">
        <f>P35*T34</f>
        <v>96</v>
      </c>
      <c r="V35" s="2"/>
      <c r="W35" s="20"/>
      <c r="X35" s="75"/>
      <c r="Y35" s="21"/>
      <c r="Z35" s="20"/>
      <c r="AA35" s="23"/>
      <c r="AB35" s="5"/>
      <c r="AC35" s="8"/>
      <c r="AD35" s="48"/>
      <c r="AE35" s="8"/>
      <c r="AF35" s="8"/>
      <c r="AG35" s="8"/>
      <c r="AH35" s="4"/>
      <c r="AI35" s="8"/>
      <c r="AJ35" s="8"/>
      <c r="AK35" s="8"/>
      <c r="AL35" s="8"/>
      <c r="AM35" s="8"/>
      <c r="AN35" s="8"/>
      <c r="AO35" s="5"/>
      <c r="AP35" s="134">
        <f>(X34/U35)*100</f>
        <v>106.25</v>
      </c>
      <c r="AQ35" s="8"/>
      <c r="AR35" s="8"/>
      <c r="AS35" s="2"/>
      <c r="AT35" s="8"/>
      <c r="AU35" s="8"/>
      <c r="AV35" s="10"/>
    </row>
    <row r="36" spans="2:48" ht="15.75" thickBot="1"/>
    <row r="37" spans="2:48" ht="16.5" thickBot="1">
      <c r="B37" s="13">
        <v>41317</v>
      </c>
      <c r="C37" s="11" t="s">
        <v>114</v>
      </c>
      <c r="D37" s="15">
        <v>7.5</v>
      </c>
      <c r="E37" s="2"/>
      <c r="F37" s="7">
        <v>1</v>
      </c>
      <c r="G37" s="7">
        <v>0</v>
      </c>
      <c r="H37" s="7">
        <v>0</v>
      </c>
      <c r="I37" s="7">
        <v>0</v>
      </c>
      <c r="J37" s="7">
        <v>0</v>
      </c>
      <c r="K37" s="7">
        <f>SUM(F37:J37)</f>
        <v>1</v>
      </c>
      <c r="L37" s="2"/>
      <c r="M37" s="7">
        <v>4.5</v>
      </c>
      <c r="N37" s="7">
        <v>0</v>
      </c>
      <c r="O37" s="2"/>
      <c r="P37" s="17">
        <f>D37-(M37+N37)</f>
        <v>3</v>
      </c>
      <c r="Q37" s="2"/>
      <c r="R37" s="7" t="s">
        <v>51</v>
      </c>
      <c r="S37" s="106">
        <v>1.8</v>
      </c>
      <c r="T37" s="7">
        <v>16</v>
      </c>
      <c r="U37" s="18">
        <v>126</v>
      </c>
      <c r="V37" s="2"/>
      <c r="W37" s="19">
        <v>27</v>
      </c>
      <c r="X37" s="74">
        <v>27</v>
      </c>
      <c r="Y37" s="22"/>
      <c r="Z37" s="19">
        <v>5</v>
      </c>
      <c r="AA37" s="19">
        <v>5</v>
      </c>
      <c r="AB37" s="5"/>
      <c r="AC37" s="18">
        <f>X37*S37</f>
        <v>48.6</v>
      </c>
      <c r="AD37" s="47">
        <v>7.28</v>
      </c>
      <c r="AE37" s="7">
        <v>1.2</v>
      </c>
      <c r="AF37" s="7">
        <v>1.2</v>
      </c>
      <c r="AG37" s="47">
        <f>AD37+AF37</f>
        <v>8.48</v>
      </c>
      <c r="AH37" s="4"/>
      <c r="AI37" s="7">
        <v>0</v>
      </c>
      <c r="AJ37" s="7">
        <v>0</v>
      </c>
      <c r="AK37" s="7">
        <f>100- ((AI37+AJ37)/(X37*2))*100</f>
        <v>100</v>
      </c>
      <c r="AL37" s="49">
        <f>AN34</f>
        <v>616.20000000000005</v>
      </c>
      <c r="AM37" s="49">
        <f>AC37+AD37+AE37+AF37</f>
        <v>58.280000000000008</v>
      </c>
      <c r="AN37" s="49">
        <f>AL37-AM37</f>
        <v>557.92000000000007</v>
      </c>
      <c r="AO37" s="5"/>
      <c r="AP37" s="7">
        <f>(X37/U37)*100</f>
        <v>21.428571428571427</v>
      </c>
      <c r="AQ37" s="18">
        <f>(AD37/(AC37+AD37))*100</f>
        <v>13.027916964924838</v>
      </c>
      <c r="AR37" s="7">
        <f>(AG37/AC37)*100</f>
        <v>17.448559670781894</v>
      </c>
      <c r="AS37" s="2"/>
      <c r="AT37" s="7" t="s">
        <v>52</v>
      </c>
      <c r="AU37" s="7" t="s">
        <v>52</v>
      </c>
      <c r="AV37" s="7" t="s">
        <v>57</v>
      </c>
    </row>
    <row r="38" spans="2:48" ht="16.5" thickBot="1">
      <c r="B38" s="14" t="s">
        <v>80</v>
      </c>
      <c r="C38" s="12"/>
      <c r="D38" s="12"/>
      <c r="E38" s="2"/>
      <c r="F38" s="8"/>
      <c r="G38" s="8"/>
      <c r="H38" s="8"/>
      <c r="I38" s="8"/>
      <c r="J38" s="8"/>
      <c r="K38" s="8"/>
      <c r="L38" s="2"/>
      <c r="M38" s="8"/>
      <c r="N38" s="8"/>
      <c r="O38" s="2"/>
      <c r="P38" s="133">
        <f>D37-K37-M37-N37</f>
        <v>2</v>
      </c>
      <c r="Q38" s="2"/>
      <c r="R38" s="8"/>
      <c r="S38" s="48"/>
      <c r="T38" s="8"/>
      <c r="U38" s="134">
        <f>P38*T37</f>
        <v>32</v>
      </c>
      <c r="V38" s="2"/>
      <c r="W38" s="20"/>
      <c r="X38" s="75"/>
      <c r="Y38" s="21"/>
      <c r="Z38" s="20"/>
      <c r="AA38" s="23"/>
      <c r="AB38" s="5"/>
      <c r="AC38" s="8"/>
      <c r="AD38" s="48"/>
      <c r="AE38" s="8"/>
      <c r="AF38" s="8"/>
      <c r="AG38" s="8"/>
      <c r="AH38" s="4"/>
      <c r="AI38" s="8"/>
      <c r="AJ38" s="8"/>
      <c r="AK38" s="8"/>
      <c r="AL38" s="8"/>
      <c r="AM38" s="8"/>
      <c r="AN38" s="8"/>
      <c r="AO38" s="5"/>
      <c r="AP38" s="134">
        <f>(X37/U38)*100</f>
        <v>84.375</v>
      </c>
      <c r="AQ38" s="8"/>
      <c r="AR38" s="8"/>
      <c r="AS38" s="2"/>
      <c r="AT38" s="8"/>
      <c r="AU38" s="8"/>
      <c r="AV38" s="10"/>
    </row>
    <row r="40" spans="2:48" ht="15.75" thickBot="1">
      <c r="B40" s="94" t="s">
        <v>139</v>
      </c>
    </row>
    <row r="41" spans="2:48" s="165" customFormat="1">
      <c r="B41" s="150" t="s">
        <v>32</v>
      </c>
      <c r="C41" s="151" t="s">
        <v>1</v>
      </c>
      <c r="D41" s="152" t="s">
        <v>1</v>
      </c>
      <c r="E41" s="153"/>
      <c r="F41" s="220" t="s">
        <v>12</v>
      </c>
      <c r="G41" s="221"/>
      <c r="H41" s="221"/>
      <c r="I41" s="221"/>
      <c r="J41" s="221"/>
      <c r="K41" s="222"/>
      <c r="L41" s="154"/>
      <c r="M41" s="223" t="s">
        <v>33</v>
      </c>
      <c r="N41" s="224"/>
      <c r="O41" s="154"/>
      <c r="P41" s="154" t="s">
        <v>10</v>
      </c>
      <c r="Q41" s="153"/>
      <c r="R41" s="154" t="s">
        <v>41</v>
      </c>
      <c r="S41" s="155"/>
      <c r="T41" s="154" t="s">
        <v>29</v>
      </c>
      <c r="U41" s="154" t="s">
        <v>14</v>
      </c>
      <c r="V41" s="153" t="s">
        <v>9</v>
      </c>
      <c r="W41" s="156" t="s">
        <v>62</v>
      </c>
      <c r="X41" s="157" t="s">
        <v>14</v>
      </c>
      <c r="Y41" s="158"/>
      <c r="Z41" s="159" t="s">
        <v>59</v>
      </c>
      <c r="AA41" s="160" t="s">
        <v>43</v>
      </c>
      <c r="AB41" s="153"/>
      <c r="AC41" s="161" t="s">
        <v>38</v>
      </c>
      <c r="AD41" s="162"/>
      <c r="AE41" s="153"/>
      <c r="AF41" s="163"/>
      <c r="AG41" s="154" t="s">
        <v>11</v>
      </c>
      <c r="AH41" s="153"/>
      <c r="AI41" s="225" t="s">
        <v>47</v>
      </c>
      <c r="AJ41" s="226"/>
      <c r="AK41" s="227"/>
      <c r="AL41" s="225" t="s">
        <v>39</v>
      </c>
      <c r="AM41" s="226"/>
      <c r="AN41" s="227"/>
      <c r="AO41" s="153"/>
      <c r="AP41" s="154" t="s">
        <v>22</v>
      </c>
      <c r="AQ41" s="154" t="s">
        <v>20</v>
      </c>
      <c r="AR41" s="154" t="s">
        <v>20</v>
      </c>
      <c r="AS41" s="153"/>
      <c r="AT41" s="154" t="s">
        <v>22</v>
      </c>
      <c r="AU41" s="154" t="s">
        <v>9</v>
      </c>
      <c r="AV41" s="164" t="s">
        <v>9</v>
      </c>
    </row>
    <row r="42" spans="2:48" s="165" customFormat="1" ht="15.75" thickBot="1">
      <c r="B42" s="166" t="s">
        <v>9</v>
      </c>
      <c r="C42" s="167" t="s">
        <v>9</v>
      </c>
      <c r="D42" s="168" t="s">
        <v>10</v>
      </c>
      <c r="E42" s="169"/>
      <c r="F42" s="170" t="s">
        <v>3</v>
      </c>
      <c r="G42" s="170" t="s">
        <v>4</v>
      </c>
      <c r="H42" s="170" t="s">
        <v>5</v>
      </c>
      <c r="I42" s="170" t="s">
        <v>6</v>
      </c>
      <c r="J42" s="170" t="s">
        <v>8</v>
      </c>
      <c r="K42" s="170" t="s">
        <v>11</v>
      </c>
      <c r="L42" s="167"/>
      <c r="M42" s="171" t="s">
        <v>10</v>
      </c>
      <c r="N42" s="172" t="s">
        <v>61</v>
      </c>
      <c r="O42" s="167"/>
      <c r="P42" s="167" t="s">
        <v>2</v>
      </c>
      <c r="Q42" s="169"/>
      <c r="R42" s="167"/>
      <c r="S42" s="173" t="s">
        <v>34</v>
      </c>
      <c r="T42" s="167" t="s">
        <v>46</v>
      </c>
      <c r="U42" s="167" t="s">
        <v>16</v>
      </c>
      <c r="V42" s="169" t="s">
        <v>9</v>
      </c>
      <c r="W42" s="174" t="s">
        <v>58</v>
      </c>
      <c r="X42" s="175" t="s">
        <v>11</v>
      </c>
      <c r="Y42" s="176"/>
      <c r="Z42" s="177" t="s">
        <v>42</v>
      </c>
      <c r="AA42" s="178"/>
      <c r="AB42" s="169"/>
      <c r="AC42" s="179" t="s">
        <v>23</v>
      </c>
      <c r="AD42" s="180" t="s">
        <v>18</v>
      </c>
      <c r="AE42" s="179" t="s">
        <v>25</v>
      </c>
      <c r="AF42" s="179" t="s">
        <v>26</v>
      </c>
      <c r="AG42" s="167" t="s">
        <v>30</v>
      </c>
      <c r="AH42" s="169"/>
      <c r="AI42" s="181"/>
      <c r="AJ42" s="169"/>
      <c r="AK42" s="182"/>
      <c r="AL42" s="181" t="s">
        <v>60</v>
      </c>
      <c r="AM42" s="169"/>
      <c r="AN42" s="182" t="s">
        <v>137</v>
      </c>
      <c r="AO42" s="169"/>
      <c r="AP42" s="167" t="s">
        <v>14</v>
      </c>
      <c r="AQ42" s="167" t="s">
        <v>27</v>
      </c>
      <c r="AR42" s="167" t="s">
        <v>28</v>
      </c>
      <c r="AS42" s="169"/>
      <c r="AT42" s="167" t="s">
        <v>14</v>
      </c>
      <c r="AU42" s="167" t="s">
        <v>27</v>
      </c>
      <c r="AV42" s="168" t="s">
        <v>28</v>
      </c>
    </row>
    <row r="43" spans="2:48" s="165" customFormat="1" ht="15.75" thickBot="1">
      <c r="B43" s="183"/>
      <c r="C43" s="184"/>
      <c r="D43" s="185" t="s">
        <v>9</v>
      </c>
      <c r="E43" s="186"/>
      <c r="F43" s="187"/>
      <c r="G43" s="187"/>
      <c r="H43" s="187"/>
      <c r="I43" s="187" t="s">
        <v>7</v>
      </c>
      <c r="J43" s="187"/>
      <c r="K43" s="187"/>
      <c r="L43" s="184"/>
      <c r="M43" s="188" t="s">
        <v>15</v>
      </c>
      <c r="N43" s="187"/>
      <c r="O43" s="184"/>
      <c r="P43" s="184" t="s">
        <v>9</v>
      </c>
      <c r="Q43" s="186"/>
      <c r="R43" s="184"/>
      <c r="S43" s="189"/>
      <c r="T43" s="184" t="s">
        <v>13</v>
      </c>
      <c r="U43" s="184" t="s">
        <v>17</v>
      </c>
      <c r="V43" s="186"/>
      <c r="W43" s="190" t="s">
        <v>19</v>
      </c>
      <c r="X43" s="191"/>
      <c r="Y43" s="186"/>
      <c r="Z43" s="192" t="s">
        <v>19</v>
      </c>
      <c r="AA43" s="193" t="s">
        <v>19</v>
      </c>
      <c r="AB43" s="186"/>
      <c r="AC43" s="184" t="s">
        <v>24</v>
      </c>
      <c r="AD43" s="189" t="s">
        <v>24</v>
      </c>
      <c r="AE43" s="184" t="s">
        <v>24</v>
      </c>
      <c r="AF43" s="184" t="s">
        <v>24</v>
      </c>
      <c r="AG43" s="184" t="s">
        <v>24</v>
      </c>
      <c r="AH43" s="186"/>
      <c r="AI43" s="194" t="s">
        <v>49</v>
      </c>
      <c r="AJ43" s="195" t="s">
        <v>48</v>
      </c>
      <c r="AK43" s="196" t="s">
        <v>50</v>
      </c>
      <c r="AL43" s="197" t="s">
        <v>36</v>
      </c>
      <c r="AM43" s="195" t="s">
        <v>35</v>
      </c>
      <c r="AN43" s="196" t="s">
        <v>37</v>
      </c>
      <c r="AO43" s="186"/>
      <c r="AP43" s="184" t="s">
        <v>20</v>
      </c>
      <c r="AQ43" s="184"/>
      <c r="AR43" s="184"/>
      <c r="AS43" s="186"/>
      <c r="AT43" s="198">
        <v>1</v>
      </c>
      <c r="AU43" s="199">
        <v>0</v>
      </c>
      <c r="AV43" s="185" t="s">
        <v>31</v>
      </c>
    </row>
    <row r="44" spans="2:48">
      <c r="F44">
        <f>F10+F13+F16+F19+F22+F28+F25+F34+F37</f>
        <v>2</v>
      </c>
      <c r="G44">
        <f t="shared" ref="G44:J44" si="0">G10+G13+G16+G19+G22+G28+G25+G34+G37</f>
        <v>2</v>
      </c>
      <c r="H44">
        <f t="shared" si="0"/>
        <v>0</v>
      </c>
      <c r="I44">
        <f t="shared" si="0"/>
        <v>0</v>
      </c>
      <c r="J44">
        <f t="shared" si="0"/>
        <v>0</v>
      </c>
      <c r="M44">
        <f>M10+M13+M16+M19+M22+M28+M25+M34+M37</f>
        <v>27</v>
      </c>
      <c r="N44">
        <f>N10+N13+N16+N19+N22+N28+N25+N34+N37</f>
        <v>0</v>
      </c>
      <c r="P44">
        <f>P10+P13+P16+P19+P22+P28+P25+P34+P37</f>
        <v>42.5</v>
      </c>
      <c r="T44">
        <f>T10+T13+T16+T19+T22+T28+T25+T34+T37</f>
        <v>144</v>
      </c>
      <c r="U44">
        <f>U10+U13+U16+U19+U22+U28+U25+U34+U37</f>
        <v>1134</v>
      </c>
      <c r="W44">
        <f>W10+W13+W16+W19+W22+W28+W25+W34+W37</f>
        <v>575</v>
      </c>
      <c r="X44">
        <f>X10+X13+X16+X19+X22+X28+X25+X34+X37</f>
        <v>575</v>
      </c>
      <c r="Y44">
        <f>Y10+Y13+Y16+Y19+Y22+Y28+Y25+Y34+Y37</f>
        <v>0</v>
      </c>
      <c r="Z44">
        <f>Z10+Z13+Z16+Z19+Z22+Z28+Z25+Z34+Z37</f>
        <v>12</v>
      </c>
      <c r="AA44">
        <f>AA10+AA13+AA16+AA19+AA22+AA28+AA25+AA34+AA37</f>
        <v>12</v>
      </c>
      <c r="AC44">
        <f>AC10+AC13+AC16+AC19+AC22+AC28+AC25+AC34+AC37</f>
        <v>970.00000000000011</v>
      </c>
      <c r="AD44">
        <f>AD10+AD13+AD16+AD19+AD22+AD28+AD25+AD34+AD37</f>
        <v>360.87999999999994</v>
      </c>
      <c r="AE44">
        <f>AE10+AE13+AE16+AE19+AE22+AE28+AE25+AE34+AE37</f>
        <v>1.2</v>
      </c>
      <c r="AF44">
        <f>AF10+AF13+AF16+AF19+AF22+AF28+AF25+AF34+AF37</f>
        <v>1.2</v>
      </c>
    </row>
  </sheetData>
  <mergeCells count="14">
    <mergeCell ref="I2:AE2"/>
    <mergeCell ref="F41:K41"/>
    <mergeCell ref="M41:N41"/>
    <mergeCell ref="AI41:AK41"/>
    <mergeCell ref="AL41:AN41"/>
    <mergeCell ref="F31:K31"/>
    <mergeCell ref="M31:N31"/>
    <mergeCell ref="AI31:AK31"/>
    <mergeCell ref="AL31:AN31"/>
    <mergeCell ref="AT6:AV6"/>
    <mergeCell ref="F7:K7"/>
    <mergeCell ref="M7:N7"/>
    <mergeCell ref="AI7:AK7"/>
    <mergeCell ref="AL7:AN7"/>
  </mergeCells>
  <conditionalFormatting sqref="AT10:AV10">
    <cfRule type="containsText" dxfId="195" priority="17" operator="containsText" text="Si">
      <formula>NOT(ISERROR(SEARCH("Si",AT10)))</formula>
    </cfRule>
    <cfRule type="containsText" dxfId="194" priority="18" operator="containsText" text="No">
      <formula>NOT(ISERROR(SEARCH("No",AT10)))</formula>
    </cfRule>
  </conditionalFormatting>
  <conditionalFormatting sqref="AT13:AV13">
    <cfRule type="containsText" dxfId="193" priority="15" operator="containsText" text="Si">
      <formula>NOT(ISERROR(SEARCH("Si",AT13)))</formula>
    </cfRule>
    <cfRule type="containsText" dxfId="192" priority="16" operator="containsText" text="No">
      <formula>NOT(ISERROR(SEARCH("No",AT13)))</formula>
    </cfRule>
  </conditionalFormatting>
  <conditionalFormatting sqref="AT16:AV16">
    <cfRule type="containsText" dxfId="191" priority="13" operator="containsText" text="Si">
      <formula>NOT(ISERROR(SEARCH("Si",AT16)))</formula>
    </cfRule>
    <cfRule type="containsText" dxfId="190" priority="14" operator="containsText" text="No">
      <formula>NOT(ISERROR(SEARCH("No",AT16)))</formula>
    </cfRule>
  </conditionalFormatting>
  <conditionalFormatting sqref="AT19:AV19">
    <cfRule type="containsText" dxfId="189" priority="11" operator="containsText" text="Si">
      <formula>NOT(ISERROR(SEARCH("Si",AT19)))</formula>
    </cfRule>
    <cfRule type="containsText" dxfId="188" priority="12" operator="containsText" text="No">
      <formula>NOT(ISERROR(SEARCH("No",AT19)))</formula>
    </cfRule>
  </conditionalFormatting>
  <conditionalFormatting sqref="AT22:AV22">
    <cfRule type="containsText" dxfId="187" priority="9" operator="containsText" text="Si">
      <formula>NOT(ISERROR(SEARCH("Si",AT22)))</formula>
    </cfRule>
    <cfRule type="containsText" dxfId="186" priority="10" operator="containsText" text="No">
      <formula>NOT(ISERROR(SEARCH("No",AT22)))</formula>
    </cfRule>
  </conditionalFormatting>
  <conditionalFormatting sqref="AT25:AV25">
    <cfRule type="containsText" dxfId="185" priority="7" operator="containsText" text="Si">
      <formula>NOT(ISERROR(SEARCH("Si",AT25)))</formula>
    </cfRule>
    <cfRule type="containsText" dxfId="184" priority="8" operator="containsText" text="No">
      <formula>NOT(ISERROR(SEARCH("No",AT25)))</formula>
    </cfRule>
  </conditionalFormatting>
  <conditionalFormatting sqref="AT28:AV28">
    <cfRule type="containsText" dxfId="183" priority="5" operator="containsText" text="Si">
      <formula>NOT(ISERROR(SEARCH("Si",AT28)))</formula>
    </cfRule>
    <cfRule type="containsText" dxfId="182" priority="6" operator="containsText" text="No">
      <formula>NOT(ISERROR(SEARCH("No",AT28)))</formula>
    </cfRule>
  </conditionalFormatting>
  <conditionalFormatting sqref="AT34:AV34">
    <cfRule type="containsText" dxfId="181" priority="3" operator="containsText" text="Si">
      <formula>NOT(ISERROR(SEARCH("Si",AT34)))</formula>
    </cfRule>
    <cfRule type="containsText" dxfId="180" priority="4" operator="containsText" text="No">
      <formula>NOT(ISERROR(SEARCH("No",AT34)))</formula>
    </cfRule>
  </conditionalFormatting>
  <conditionalFormatting sqref="AT37:AV37">
    <cfRule type="containsText" dxfId="179" priority="1" operator="containsText" text="Si">
      <formula>NOT(ISERROR(SEARCH("Si",AT37)))</formula>
    </cfRule>
    <cfRule type="containsText" dxfId="178" priority="2" operator="containsText" text="No">
      <formula>NOT(ISERROR(SEARCH("No",AT37)))</formula>
    </cfRule>
  </conditionalFormatting>
  <pageMargins left="0.51181102362204722" right="0.15748031496062992" top="0.74803149606299213" bottom="0.43307086614173229" header="0.31496062992125984" footer="0.31496062992125984"/>
  <pageSetup paperSize="9" scale="60" orientation="landscape" horizontalDpi="200" verticalDpi="20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B1:AV45"/>
  <sheetViews>
    <sheetView topLeftCell="A31" zoomScale="85" zoomScaleNormal="85" workbookViewId="0">
      <selection activeCell="H36" sqref="H36"/>
    </sheetView>
  </sheetViews>
  <sheetFormatPr baseColWidth="10" defaultRowHeight="15"/>
  <cols>
    <col min="1" max="1" width="0.7109375" customWidth="1"/>
    <col min="2" max="2" width="9" customWidth="1"/>
    <col min="3" max="4" width="5.42578125" customWidth="1"/>
    <col min="5" max="5" width="0.42578125" customWidth="1"/>
    <col min="6" max="6" width="4.5703125" customWidth="1"/>
    <col min="7" max="7" width="4.28515625" customWidth="1"/>
    <col min="8" max="8" width="5.140625" customWidth="1"/>
    <col min="9" max="9" width="5.5703125" customWidth="1"/>
    <col min="10" max="10" width="4.28515625" customWidth="1"/>
    <col min="11" max="11" width="5.140625" bestFit="1" customWidth="1"/>
    <col min="12" max="12" width="0.5703125" customWidth="1"/>
    <col min="13" max="13" width="5.28515625" customWidth="1"/>
    <col min="14" max="14" width="5.7109375" customWidth="1"/>
    <col min="15" max="15" width="0.5703125" customWidth="1"/>
    <col min="16" max="16" width="5" customWidth="1"/>
    <col min="17" max="17" width="0.5703125" customWidth="1"/>
    <col min="18" max="18" width="11.42578125" bestFit="1" customWidth="1"/>
    <col min="19" max="19" width="5.42578125" style="45" customWidth="1"/>
    <col min="20" max="20" width="5.42578125" customWidth="1"/>
    <col min="21" max="21" width="6" bestFit="1" customWidth="1"/>
    <col min="22" max="22" width="0.5703125" customWidth="1"/>
    <col min="23" max="23" width="9" customWidth="1"/>
    <col min="24" max="24" width="6" bestFit="1" customWidth="1"/>
    <col min="25" max="25" width="0.5703125" customWidth="1"/>
    <col min="26" max="26" width="11" bestFit="1" customWidth="1"/>
    <col min="27" max="27" width="4.5703125" customWidth="1"/>
    <col min="28" max="28" width="0.85546875" customWidth="1"/>
    <col min="29" max="29" width="7" customWidth="1"/>
    <col min="30" max="30" width="7.5703125" style="45" bestFit="1" customWidth="1"/>
    <col min="31" max="31" width="4.85546875" customWidth="1"/>
    <col min="32" max="32" width="4.28515625" customWidth="1"/>
    <col min="33" max="33" width="5.42578125" customWidth="1"/>
    <col min="34" max="34" width="0.5703125" customWidth="1"/>
    <col min="35" max="35" width="4.85546875" hidden="1" customWidth="1"/>
    <col min="36" max="36" width="5.42578125" hidden="1" customWidth="1"/>
    <col min="37" max="37" width="5" hidden="1" customWidth="1"/>
    <col min="38" max="38" width="7.7109375" bestFit="1" customWidth="1"/>
    <col min="39" max="40" width="7.5703125" bestFit="1" customWidth="1"/>
    <col min="41" max="41" width="1" customWidth="1"/>
    <col min="42" max="43" width="4.7109375" customWidth="1"/>
    <col min="44" max="44" width="5.42578125" customWidth="1"/>
    <col min="45" max="45" width="0.85546875" customWidth="1"/>
    <col min="46" max="46" width="5.28515625" customWidth="1"/>
    <col min="47" max="47" width="5" customWidth="1"/>
    <col min="48" max="48" width="5.7109375" customWidth="1"/>
    <col min="49" max="49" width="1.42578125" customWidth="1"/>
    <col min="50" max="51" width="4.7109375" customWidth="1"/>
  </cols>
  <sheetData>
    <row r="1" spans="2:48" ht="11.25" customHeight="1"/>
    <row r="2" spans="2:48" ht="21">
      <c r="I2" s="208" t="s">
        <v>40</v>
      </c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</row>
    <row r="5" spans="2:48" ht="26.25" customHeight="1">
      <c r="B5" s="131" t="s">
        <v>109</v>
      </c>
      <c r="C5" s="131"/>
      <c r="D5" s="131"/>
      <c r="E5" s="132"/>
      <c r="F5" s="131"/>
      <c r="G5" s="132"/>
      <c r="H5" s="132"/>
      <c r="I5" s="131" t="s">
        <v>110</v>
      </c>
    </row>
    <row r="6" spans="2:48" ht="15.75" thickBot="1">
      <c r="AP6" s="40" t="s">
        <v>21</v>
      </c>
      <c r="AT6" s="209" t="s">
        <v>44</v>
      </c>
      <c r="AU6" s="210"/>
      <c r="AV6" s="211"/>
    </row>
    <row r="7" spans="2:48">
      <c r="B7" s="29" t="s">
        <v>32</v>
      </c>
      <c r="C7" s="30" t="s">
        <v>1</v>
      </c>
      <c r="D7" s="31" t="s">
        <v>1</v>
      </c>
      <c r="E7" s="54"/>
      <c r="F7" s="212" t="s">
        <v>12</v>
      </c>
      <c r="G7" s="213"/>
      <c r="H7" s="213"/>
      <c r="I7" s="213"/>
      <c r="J7" s="213"/>
      <c r="K7" s="214"/>
      <c r="L7" s="15"/>
      <c r="M7" s="215" t="s">
        <v>33</v>
      </c>
      <c r="N7" s="216"/>
      <c r="O7" s="15"/>
      <c r="P7" s="50" t="s">
        <v>10</v>
      </c>
      <c r="Q7" s="54"/>
      <c r="R7" s="50" t="s">
        <v>41</v>
      </c>
      <c r="S7" s="104"/>
      <c r="T7" s="50" t="s">
        <v>29</v>
      </c>
      <c r="U7" s="55" t="s">
        <v>14</v>
      </c>
      <c r="V7" s="54" t="s">
        <v>9</v>
      </c>
      <c r="W7" s="98" t="s">
        <v>62</v>
      </c>
      <c r="X7" s="96" t="s">
        <v>14</v>
      </c>
      <c r="Y7" s="56"/>
      <c r="Z7" s="102" t="s">
        <v>59</v>
      </c>
      <c r="AA7" s="99" t="s">
        <v>43</v>
      </c>
      <c r="AB7" s="54"/>
      <c r="AC7" s="57" t="s">
        <v>38</v>
      </c>
      <c r="AD7" s="58"/>
      <c r="AE7" s="59"/>
      <c r="AF7" s="60"/>
      <c r="AG7" s="50" t="s">
        <v>11</v>
      </c>
      <c r="AH7" s="54"/>
      <c r="AI7" s="217" t="s">
        <v>47</v>
      </c>
      <c r="AJ7" s="218"/>
      <c r="AK7" s="219"/>
      <c r="AL7" s="217" t="s">
        <v>39</v>
      </c>
      <c r="AM7" s="218"/>
      <c r="AN7" s="219"/>
      <c r="AO7" s="54"/>
      <c r="AP7" s="55" t="s">
        <v>22</v>
      </c>
      <c r="AQ7" s="50" t="s">
        <v>20</v>
      </c>
      <c r="AR7" s="50" t="s">
        <v>20</v>
      </c>
      <c r="AS7" s="54"/>
      <c r="AT7" s="15" t="s">
        <v>22</v>
      </c>
      <c r="AU7" s="15" t="s">
        <v>9</v>
      </c>
      <c r="AV7" s="61" t="s">
        <v>9</v>
      </c>
    </row>
    <row r="8" spans="2:48" ht="15.75" thickBot="1">
      <c r="B8" s="32" t="s">
        <v>9</v>
      </c>
      <c r="C8" s="25" t="s">
        <v>9</v>
      </c>
      <c r="D8" s="33" t="s">
        <v>10</v>
      </c>
      <c r="E8" s="3"/>
      <c r="F8" s="37" t="s">
        <v>3</v>
      </c>
      <c r="G8" s="37" t="s">
        <v>4</v>
      </c>
      <c r="H8" s="37" t="s">
        <v>5</v>
      </c>
      <c r="I8" s="37" t="s">
        <v>6</v>
      </c>
      <c r="J8" s="37" t="s">
        <v>8</v>
      </c>
      <c r="K8" s="37" t="s">
        <v>11</v>
      </c>
      <c r="L8" s="2"/>
      <c r="M8" s="38" t="s">
        <v>10</v>
      </c>
      <c r="N8" s="39" t="s">
        <v>61</v>
      </c>
      <c r="O8" s="1"/>
      <c r="P8" s="25" t="s">
        <v>2</v>
      </c>
      <c r="Q8" s="3"/>
      <c r="R8" s="25"/>
      <c r="S8" s="105" t="s">
        <v>34</v>
      </c>
      <c r="T8" s="25" t="s">
        <v>46</v>
      </c>
      <c r="U8" s="41" t="s">
        <v>16</v>
      </c>
      <c r="V8" s="3" t="s">
        <v>9</v>
      </c>
      <c r="W8" s="101" t="s">
        <v>58</v>
      </c>
      <c r="X8" s="97" t="s">
        <v>11</v>
      </c>
      <c r="Y8" s="6"/>
      <c r="Z8" s="103" t="s">
        <v>42</v>
      </c>
      <c r="AA8" s="100"/>
      <c r="AB8" s="3"/>
      <c r="AC8" s="24" t="s">
        <v>23</v>
      </c>
      <c r="AD8" s="46" t="s">
        <v>18</v>
      </c>
      <c r="AE8" s="24" t="s">
        <v>25</v>
      </c>
      <c r="AF8" s="24" t="s">
        <v>26</v>
      </c>
      <c r="AG8" s="25" t="s">
        <v>30</v>
      </c>
      <c r="AH8" s="16"/>
      <c r="AI8" s="26"/>
      <c r="AJ8" s="27"/>
      <c r="AK8" s="28"/>
      <c r="AL8" s="26" t="s">
        <v>60</v>
      </c>
      <c r="AM8" s="27"/>
      <c r="AN8" s="110" t="s">
        <v>108</v>
      </c>
      <c r="AO8" s="3"/>
      <c r="AP8" s="41" t="s">
        <v>14</v>
      </c>
      <c r="AQ8" s="25" t="s">
        <v>27</v>
      </c>
      <c r="AR8" s="25" t="s">
        <v>28</v>
      </c>
      <c r="AS8" s="3"/>
      <c r="AT8" s="2" t="s">
        <v>14</v>
      </c>
      <c r="AU8" s="2" t="s">
        <v>27</v>
      </c>
      <c r="AV8" s="62" t="s">
        <v>28</v>
      </c>
    </row>
    <row r="9" spans="2:48" ht="15.75" thickBot="1">
      <c r="B9" s="34"/>
      <c r="C9" s="35"/>
      <c r="D9" s="36" t="s">
        <v>9</v>
      </c>
      <c r="E9" s="52"/>
      <c r="F9" s="63"/>
      <c r="G9" s="63"/>
      <c r="H9" s="63"/>
      <c r="I9" s="63" t="s">
        <v>7</v>
      </c>
      <c r="J9" s="63"/>
      <c r="K9" s="63"/>
      <c r="L9" s="12"/>
      <c r="M9" s="51" t="s">
        <v>15</v>
      </c>
      <c r="N9" s="63"/>
      <c r="O9" s="12"/>
      <c r="P9" s="35" t="s">
        <v>9</v>
      </c>
      <c r="Q9" s="52"/>
      <c r="R9" s="35"/>
      <c r="S9" s="67"/>
      <c r="T9" s="35" t="s">
        <v>13</v>
      </c>
      <c r="U9" s="64" t="s">
        <v>17</v>
      </c>
      <c r="V9" s="52"/>
      <c r="W9" s="42" t="s">
        <v>19</v>
      </c>
      <c r="X9" s="65"/>
      <c r="Y9" s="52"/>
      <c r="Z9" s="43" t="s">
        <v>19</v>
      </c>
      <c r="AA9" s="44" t="s">
        <v>19</v>
      </c>
      <c r="AB9" s="66"/>
      <c r="AC9" s="35" t="s">
        <v>24</v>
      </c>
      <c r="AD9" s="67" t="s">
        <v>24</v>
      </c>
      <c r="AE9" s="35" t="s">
        <v>24</v>
      </c>
      <c r="AF9" s="35" t="s">
        <v>24</v>
      </c>
      <c r="AG9" s="35" t="s">
        <v>24</v>
      </c>
      <c r="AH9" s="52"/>
      <c r="AI9" s="68" t="s">
        <v>49</v>
      </c>
      <c r="AJ9" s="69" t="s">
        <v>48</v>
      </c>
      <c r="AK9" s="70" t="s">
        <v>50</v>
      </c>
      <c r="AL9" s="71" t="s">
        <v>36</v>
      </c>
      <c r="AM9" s="69" t="s">
        <v>35</v>
      </c>
      <c r="AN9" s="70" t="s">
        <v>37</v>
      </c>
      <c r="AO9" s="52"/>
      <c r="AP9" s="64" t="s">
        <v>20</v>
      </c>
      <c r="AQ9" s="35"/>
      <c r="AR9" s="35"/>
      <c r="AS9" s="52"/>
      <c r="AT9" s="72">
        <v>1</v>
      </c>
      <c r="AU9" s="73">
        <v>0</v>
      </c>
      <c r="AV9" s="53" t="s">
        <v>31</v>
      </c>
    </row>
    <row r="10" spans="2:48" ht="16.5" thickBot="1">
      <c r="B10" s="13">
        <v>41344</v>
      </c>
      <c r="C10" s="11" t="s">
        <v>0</v>
      </c>
      <c r="D10" s="15">
        <v>8</v>
      </c>
      <c r="E10" s="2"/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f>SUM(F10:J10)</f>
        <v>0</v>
      </c>
      <c r="L10" s="2"/>
      <c r="M10" s="7">
        <v>0</v>
      </c>
      <c r="N10" s="7">
        <v>0</v>
      </c>
      <c r="O10" s="2"/>
      <c r="P10" s="17">
        <f>D10-(M10+N10)</f>
        <v>8</v>
      </c>
      <c r="Q10" s="2"/>
      <c r="R10" s="7" t="s">
        <v>51</v>
      </c>
      <c r="S10" s="106">
        <v>1.7</v>
      </c>
      <c r="T10" s="7">
        <v>16</v>
      </c>
      <c r="U10" s="18">
        <v>126</v>
      </c>
      <c r="V10" s="2"/>
      <c r="W10" s="19">
        <v>52</v>
      </c>
      <c r="X10" s="74">
        <v>52</v>
      </c>
      <c r="Y10" s="22"/>
      <c r="Z10" s="19">
        <v>0</v>
      </c>
      <c r="AA10" s="19">
        <v>0</v>
      </c>
      <c r="AB10" s="5"/>
      <c r="AC10" s="18">
        <f>X10*S10</f>
        <v>88.399999999999991</v>
      </c>
      <c r="AD10" s="47">
        <v>44.2</v>
      </c>
      <c r="AE10" s="7">
        <v>0</v>
      </c>
      <c r="AF10" s="7">
        <v>0</v>
      </c>
      <c r="AG10" s="47">
        <f>AD10+AF10</f>
        <v>44.2</v>
      </c>
      <c r="AH10" s="4"/>
      <c r="AI10" s="7">
        <v>0</v>
      </c>
      <c r="AJ10" s="7">
        <v>0</v>
      </c>
      <c r="AK10" s="7">
        <f>100- ((AI10+AJ10)/(X10*2))*100</f>
        <v>100</v>
      </c>
      <c r="AL10" s="49">
        <v>1050</v>
      </c>
      <c r="AM10" s="49">
        <f>AC10+AD10+AE10+AF10</f>
        <v>132.6</v>
      </c>
      <c r="AN10" s="49">
        <f>AL10-AM10</f>
        <v>917.4</v>
      </c>
      <c r="AO10" s="5"/>
      <c r="AP10" s="7">
        <f>(X10/U10)*100</f>
        <v>41.269841269841265</v>
      </c>
      <c r="AQ10" s="18">
        <f>(AD10/(AC10+AD10))*100</f>
        <v>33.333333333333336</v>
      </c>
      <c r="AR10" s="7">
        <f>(AG10/AC10)*100</f>
        <v>50.000000000000014</v>
      </c>
      <c r="AS10" s="2"/>
      <c r="AT10" s="7" t="s">
        <v>52</v>
      </c>
      <c r="AU10" s="7" t="s">
        <v>52</v>
      </c>
      <c r="AV10" s="7" t="s">
        <v>57</v>
      </c>
    </row>
    <row r="11" spans="2:48" ht="16.5" thickBot="1">
      <c r="B11" s="14" t="s">
        <v>140</v>
      </c>
      <c r="C11" s="12"/>
      <c r="D11" s="12"/>
      <c r="E11" s="2"/>
      <c r="F11" s="8"/>
      <c r="G11" s="8"/>
      <c r="H11" s="8"/>
      <c r="I11" s="8"/>
      <c r="J11" s="8"/>
      <c r="K11" s="8"/>
      <c r="L11" s="2"/>
      <c r="M11" s="8"/>
      <c r="N11" s="8"/>
      <c r="O11" s="2"/>
      <c r="P11" s="133">
        <f>D10-K10-M10-N10</f>
        <v>8</v>
      </c>
      <c r="Q11" s="2"/>
      <c r="R11" s="8"/>
      <c r="S11" s="48"/>
      <c r="T11" s="8"/>
      <c r="U11" s="134">
        <f>P11*T10</f>
        <v>128</v>
      </c>
      <c r="V11" s="2"/>
      <c r="W11" s="20"/>
      <c r="X11" s="75"/>
      <c r="Y11" s="21"/>
      <c r="Z11" s="20"/>
      <c r="AA11" s="23"/>
      <c r="AB11" s="5"/>
      <c r="AC11" s="8"/>
      <c r="AD11" s="48"/>
      <c r="AE11" s="8"/>
      <c r="AF11" s="8"/>
      <c r="AG11" s="8"/>
      <c r="AH11" s="4"/>
      <c r="AI11" s="8"/>
      <c r="AJ11" s="8"/>
      <c r="AK11" s="8"/>
      <c r="AL11" s="8"/>
      <c r="AM11" s="8"/>
      <c r="AN11" s="8"/>
      <c r="AO11" s="5"/>
      <c r="AP11" s="134">
        <f>(X10/U11)*100</f>
        <v>40.625</v>
      </c>
      <c r="AQ11" s="8"/>
      <c r="AR11" s="8"/>
      <c r="AS11" s="2"/>
      <c r="AT11" s="8"/>
      <c r="AU11" s="8"/>
      <c r="AV11" s="10"/>
    </row>
    <row r="12" spans="2:48" ht="15.75" thickBot="1"/>
    <row r="13" spans="2:48" ht="16.5" thickBot="1">
      <c r="B13" s="13">
        <v>41346</v>
      </c>
      <c r="C13" s="11" t="s">
        <v>0</v>
      </c>
      <c r="D13" s="15">
        <v>8</v>
      </c>
      <c r="E13" s="2"/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f>SUM(F13:J13)</f>
        <v>0</v>
      </c>
      <c r="L13" s="2"/>
      <c r="M13" s="7">
        <v>0</v>
      </c>
      <c r="N13" s="7">
        <v>0</v>
      </c>
      <c r="O13" s="2"/>
      <c r="P13" s="17">
        <f>D13-(M13+N13)</f>
        <v>8</v>
      </c>
      <c r="Q13" s="2"/>
      <c r="R13" s="7" t="s">
        <v>51</v>
      </c>
      <c r="S13" s="106">
        <v>1.7</v>
      </c>
      <c r="T13" s="7">
        <v>16</v>
      </c>
      <c r="U13" s="18">
        <v>126</v>
      </c>
      <c r="V13" s="2"/>
      <c r="W13" s="19">
        <v>41</v>
      </c>
      <c r="X13" s="74">
        <v>41</v>
      </c>
      <c r="Y13" s="22"/>
      <c r="Z13" s="19">
        <v>0</v>
      </c>
      <c r="AA13" s="19">
        <v>0</v>
      </c>
      <c r="AB13" s="5"/>
      <c r="AC13" s="18">
        <f>X13*S13</f>
        <v>69.7</v>
      </c>
      <c r="AD13" s="47">
        <v>44.2</v>
      </c>
      <c r="AE13" s="7">
        <v>0</v>
      </c>
      <c r="AF13" s="7">
        <v>0</v>
      </c>
      <c r="AG13" s="47">
        <f>AD13+AF13</f>
        <v>44.2</v>
      </c>
      <c r="AH13" s="4"/>
      <c r="AI13" s="7">
        <v>0</v>
      </c>
      <c r="AJ13" s="7">
        <v>0</v>
      </c>
      <c r="AK13" s="7">
        <f>100- ((AI13+AJ13)/(X13*2))*100</f>
        <v>100</v>
      </c>
      <c r="AL13" s="49">
        <v>1050</v>
      </c>
      <c r="AM13" s="49">
        <f>AC13+AD13+AE13+AF13</f>
        <v>113.9</v>
      </c>
      <c r="AN13" s="49">
        <f>AL13-AM13</f>
        <v>936.1</v>
      </c>
      <c r="AO13" s="5"/>
      <c r="AP13" s="7">
        <f>(X13/U13)*100</f>
        <v>32.539682539682538</v>
      </c>
      <c r="AQ13" s="18">
        <f>(AD13/(AC13+AD13))*100</f>
        <v>38.805970149253731</v>
      </c>
      <c r="AR13" s="7">
        <f>(AG13/AC13)*100</f>
        <v>63.414634146341463</v>
      </c>
      <c r="AS13" s="2"/>
      <c r="AT13" s="7" t="s">
        <v>52</v>
      </c>
      <c r="AU13" s="7" t="s">
        <v>52</v>
      </c>
      <c r="AV13" s="7" t="s">
        <v>57</v>
      </c>
    </row>
    <row r="14" spans="2:48" ht="16.5" thickBot="1">
      <c r="B14" s="14" t="s">
        <v>140</v>
      </c>
      <c r="C14" s="12"/>
      <c r="D14" s="12"/>
      <c r="E14" s="2"/>
      <c r="F14" s="8"/>
      <c r="G14" s="8"/>
      <c r="H14" s="8"/>
      <c r="I14" s="8"/>
      <c r="J14" s="8"/>
      <c r="K14" s="8"/>
      <c r="L14" s="2"/>
      <c r="M14" s="8"/>
      <c r="N14" s="8"/>
      <c r="O14" s="2"/>
      <c r="P14" s="133">
        <f>D13-K13-M13-N13</f>
        <v>8</v>
      </c>
      <c r="Q14" s="2"/>
      <c r="R14" s="8"/>
      <c r="S14" s="48"/>
      <c r="T14" s="8"/>
      <c r="U14" s="134">
        <f>P14*T13</f>
        <v>128</v>
      </c>
      <c r="V14" s="2"/>
      <c r="W14" s="20"/>
      <c r="X14" s="75"/>
      <c r="Y14" s="21"/>
      <c r="Z14" s="20"/>
      <c r="AA14" s="23"/>
      <c r="AB14" s="5"/>
      <c r="AC14" s="8"/>
      <c r="AD14" s="48"/>
      <c r="AE14" s="8"/>
      <c r="AF14" s="8"/>
      <c r="AG14" s="8"/>
      <c r="AH14" s="4"/>
      <c r="AI14" s="8"/>
      <c r="AJ14" s="8"/>
      <c r="AK14" s="8"/>
      <c r="AL14" s="8"/>
      <c r="AM14" s="8"/>
      <c r="AN14" s="8"/>
      <c r="AO14" s="5"/>
      <c r="AP14" s="134">
        <f>(X13/U14)*100</f>
        <v>32.03125</v>
      </c>
      <c r="AQ14" s="8"/>
      <c r="AR14" s="8"/>
      <c r="AS14" s="2"/>
      <c r="AT14" s="8"/>
      <c r="AU14" s="8"/>
      <c r="AV14" s="10"/>
    </row>
    <row r="15" spans="2:48" ht="15.75" thickBot="1"/>
    <row r="16" spans="2:48" ht="17.25" customHeight="1" thickBot="1">
      <c r="B16" s="13">
        <v>41347</v>
      </c>
      <c r="C16" s="11" t="s">
        <v>0</v>
      </c>
      <c r="D16" s="15">
        <v>8</v>
      </c>
      <c r="E16" s="2"/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f>SUM(F16:J16)</f>
        <v>0</v>
      </c>
      <c r="L16" s="2"/>
      <c r="M16" s="7">
        <v>0</v>
      </c>
      <c r="N16" s="7">
        <v>0</v>
      </c>
      <c r="O16" s="2"/>
      <c r="P16" s="17">
        <f>D16-(M16+N16)</f>
        <v>8</v>
      </c>
      <c r="Q16" s="2"/>
      <c r="R16" s="7" t="s">
        <v>51</v>
      </c>
      <c r="S16" s="106">
        <v>1.7</v>
      </c>
      <c r="T16" s="7">
        <v>16</v>
      </c>
      <c r="U16" s="18">
        <v>126</v>
      </c>
      <c r="V16" s="2"/>
      <c r="W16" s="19">
        <v>72</v>
      </c>
      <c r="X16" s="74">
        <v>72</v>
      </c>
      <c r="Y16" s="22"/>
      <c r="Z16" s="19">
        <v>0</v>
      </c>
      <c r="AA16" s="19">
        <v>0</v>
      </c>
      <c r="AB16" s="5"/>
      <c r="AC16" s="18">
        <f>X16*S16</f>
        <v>122.39999999999999</v>
      </c>
      <c r="AD16" s="47">
        <v>44.2</v>
      </c>
      <c r="AE16" s="7">
        <v>0</v>
      </c>
      <c r="AF16" s="7">
        <v>0</v>
      </c>
      <c r="AG16" s="47">
        <f>AD16+AF16</f>
        <v>44.2</v>
      </c>
      <c r="AH16" s="4"/>
      <c r="AI16" s="7">
        <v>0</v>
      </c>
      <c r="AJ16" s="7">
        <v>0</v>
      </c>
      <c r="AK16" s="7">
        <f>100- ((AI16+AJ16)/(X16*2))*100</f>
        <v>100</v>
      </c>
      <c r="AL16" s="49">
        <f>AN10</f>
        <v>917.4</v>
      </c>
      <c r="AM16" s="49">
        <f>AC16+AD16+AE16+AF16</f>
        <v>166.6</v>
      </c>
      <c r="AN16" s="49">
        <f>AL16-AM16</f>
        <v>750.8</v>
      </c>
      <c r="AO16" s="5"/>
      <c r="AP16" s="7">
        <f>(X16/U16)*100</f>
        <v>57.142857142857139</v>
      </c>
      <c r="AQ16" s="18">
        <f>(AD16/(AC16+AD16))*100</f>
        <v>26.530612244897959</v>
      </c>
      <c r="AR16" s="7">
        <f>(AG16/AC16)*100</f>
        <v>36.111111111111114</v>
      </c>
      <c r="AS16" s="2"/>
      <c r="AT16" s="7" t="s">
        <v>52</v>
      </c>
      <c r="AU16" s="7" t="s">
        <v>52</v>
      </c>
      <c r="AV16" s="7" t="s">
        <v>57</v>
      </c>
    </row>
    <row r="17" spans="2:48" ht="16.5" thickBot="1">
      <c r="B17" s="14" t="s">
        <v>140</v>
      </c>
      <c r="C17" s="12"/>
      <c r="D17" s="12"/>
      <c r="E17" s="2"/>
      <c r="F17" s="8"/>
      <c r="G17" s="8"/>
      <c r="H17" s="8"/>
      <c r="I17" s="8"/>
      <c r="J17" s="8"/>
      <c r="K17" s="8"/>
      <c r="L17" s="2"/>
      <c r="M17" s="8"/>
      <c r="N17" s="8"/>
      <c r="O17" s="2"/>
      <c r="P17" s="133">
        <f>D16-K16-M16-N16</f>
        <v>8</v>
      </c>
      <c r="Q17" s="2"/>
      <c r="R17" s="8"/>
      <c r="S17" s="48"/>
      <c r="T17" s="8"/>
      <c r="U17" s="134">
        <f>P17*T16</f>
        <v>128</v>
      </c>
      <c r="V17" s="2"/>
      <c r="W17" s="20"/>
      <c r="X17" s="75"/>
      <c r="Y17" s="21"/>
      <c r="Z17" s="20"/>
      <c r="AA17" s="23"/>
      <c r="AB17" s="5"/>
      <c r="AC17" s="8"/>
      <c r="AD17" s="48"/>
      <c r="AE17" s="8"/>
      <c r="AF17" s="8"/>
      <c r="AG17" s="8"/>
      <c r="AH17" s="4"/>
      <c r="AI17" s="8"/>
      <c r="AJ17" s="8"/>
      <c r="AK17" s="8"/>
      <c r="AL17" s="8"/>
      <c r="AM17" s="8"/>
      <c r="AN17" s="8"/>
      <c r="AO17" s="5"/>
      <c r="AP17" s="134">
        <f>(X16/U17)*100</f>
        <v>56.25</v>
      </c>
      <c r="AQ17" s="8"/>
      <c r="AR17" s="8"/>
      <c r="AS17" s="2"/>
      <c r="AT17" s="8"/>
      <c r="AU17" s="8"/>
      <c r="AV17" s="10"/>
    </row>
    <row r="18" spans="2:48" ht="15.75" thickBot="1"/>
    <row r="19" spans="2:48" ht="17.25" customHeight="1" thickBot="1">
      <c r="B19" s="13">
        <v>41348</v>
      </c>
      <c r="C19" s="11" t="s">
        <v>0</v>
      </c>
      <c r="D19" s="15">
        <v>8</v>
      </c>
      <c r="E19" s="2"/>
      <c r="F19" s="7">
        <v>0.57999999999999996</v>
      </c>
      <c r="G19" s="7">
        <v>0</v>
      </c>
      <c r="H19" s="7">
        <v>0</v>
      </c>
      <c r="I19" s="7">
        <v>0</v>
      </c>
      <c r="J19" s="7">
        <v>0</v>
      </c>
      <c r="K19" s="7">
        <f>SUM(F19:J19)</f>
        <v>0.57999999999999996</v>
      </c>
      <c r="L19" s="2"/>
      <c r="M19" s="7">
        <v>0</v>
      </c>
      <c r="N19" s="7">
        <v>0</v>
      </c>
      <c r="O19" s="2"/>
      <c r="P19" s="17">
        <f>D19-(M19+N19)</f>
        <v>8</v>
      </c>
      <c r="Q19" s="2"/>
      <c r="R19" s="7" t="s">
        <v>51</v>
      </c>
      <c r="S19" s="106">
        <v>1.7</v>
      </c>
      <c r="T19" s="7">
        <v>16</v>
      </c>
      <c r="U19" s="18">
        <v>126</v>
      </c>
      <c r="V19" s="2"/>
      <c r="W19" s="19">
        <v>64</v>
      </c>
      <c r="X19" s="74">
        <v>64</v>
      </c>
      <c r="Y19" s="22"/>
      <c r="Z19" s="19">
        <v>10</v>
      </c>
      <c r="AA19" s="19">
        <v>10</v>
      </c>
      <c r="AB19" s="5"/>
      <c r="AC19" s="18">
        <f>X19*S19</f>
        <v>108.8</v>
      </c>
      <c r="AD19" s="47">
        <v>18</v>
      </c>
      <c r="AE19" s="7">
        <v>0</v>
      </c>
      <c r="AF19" s="7">
        <v>0</v>
      </c>
      <c r="AG19" s="47">
        <f>AD19+AF19</f>
        <v>18</v>
      </c>
      <c r="AH19" s="4"/>
      <c r="AI19" s="7">
        <v>0</v>
      </c>
      <c r="AJ19" s="7">
        <v>0</v>
      </c>
      <c r="AK19" s="7">
        <f>100- ((AI19+AJ19)/(X19*2))*100</f>
        <v>100</v>
      </c>
      <c r="AL19" s="49">
        <f>AN13</f>
        <v>936.1</v>
      </c>
      <c r="AM19" s="49">
        <f>AC19+AD19+AE19+AF19</f>
        <v>126.8</v>
      </c>
      <c r="AN19" s="49">
        <f>AL19-AM19</f>
        <v>809.30000000000007</v>
      </c>
      <c r="AO19" s="5"/>
      <c r="AP19" s="7">
        <f>(X19/U19)*100</f>
        <v>50.793650793650791</v>
      </c>
      <c r="AQ19" s="18">
        <f>(AD19/(AC19+AD19))*100</f>
        <v>14.195583596214512</v>
      </c>
      <c r="AR19" s="7">
        <f>(AG19/AC19)*100</f>
        <v>16.544117647058822</v>
      </c>
      <c r="AS19" s="2"/>
      <c r="AT19" s="7" t="s">
        <v>52</v>
      </c>
      <c r="AU19" s="7" t="s">
        <v>52</v>
      </c>
      <c r="AV19" s="7" t="s">
        <v>57</v>
      </c>
    </row>
    <row r="20" spans="2:48" ht="16.5" thickBot="1">
      <c r="B20" s="14" t="s">
        <v>140</v>
      </c>
      <c r="C20" s="12"/>
      <c r="D20" s="12"/>
      <c r="E20" s="2"/>
      <c r="F20" s="8"/>
      <c r="G20" s="8"/>
      <c r="H20" s="8"/>
      <c r="I20" s="8"/>
      <c r="J20" s="8"/>
      <c r="K20" s="8"/>
      <c r="L20" s="2"/>
      <c r="M20" s="8"/>
      <c r="N20" s="8"/>
      <c r="O20" s="2"/>
      <c r="P20" s="133">
        <f>D19-K19-M19-N19</f>
        <v>7.42</v>
      </c>
      <c r="Q20" s="2"/>
      <c r="R20" s="8"/>
      <c r="S20" s="48"/>
      <c r="T20" s="8"/>
      <c r="U20" s="134">
        <f>P20*T19</f>
        <v>118.72</v>
      </c>
      <c r="V20" s="2"/>
      <c r="W20" s="20"/>
      <c r="X20" s="75"/>
      <c r="Y20" s="21"/>
      <c r="Z20" s="20"/>
      <c r="AA20" s="23"/>
      <c r="AB20" s="5"/>
      <c r="AC20" s="8"/>
      <c r="AD20" s="48"/>
      <c r="AE20" s="8"/>
      <c r="AF20" s="8"/>
      <c r="AG20" s="8"/>
      <c r="AH20" s="4"/>
      <c r="AI20" s="8"/>
      <c r="AJ20" s="8"/>
      <c r="AK20" s="8"/>
      <c r="AL20" s="8"/>
      <c r="AM20" s="8"/>
      <c r="AN20" s="8"/>
      <c r="AO20" s="5"/>
      <c r="AP20" s="134">
        <f>(X19/U20)*100</f>
        <v>53.908355795148246</v>
      </c>
      <c r="AQ20" s="8"/>
      <c r="AR20" s="8"/>
      <c r="AS20" s="2"/>
      <c r="AT20" s="8"/>
      <c r="AU20" s="8"/>
      <c r="AV20" s="10"/>
    </row>
    <row r="21" spans="2:48" ht="15.75" thickBot="1"/>
    <row r="22" spans="2:48" ht="17.25" customHeight="1" thickBot="1">
      <c r="B22" s="13">
        <v>41353</v>
      </c>
      <c r="C22" s="11" t="s">
        <v>114</v>
      </c>
      <c r="D22" s="15">
        <v>7.5</v>
      </c>
      <c r="E22" s="2"/>
      <c r="F22" s="7">
        <v>1</v>
      </c>
      <c r="G22" s="7">
        <v>0</v>
      </c>
      <c r="H22" s="7">
        <v>0</v>
      </c>
      <c r="I22" s="7">
        <v>0</v>
      </c>
      <c r="J22" s="7">
        <v>0</v>
      </c>
      <c r="K22" s="7">
        <f>SUM(F22:J22)</f>
        <v>1</v>
      </c>
      <c r="L22" s="2"/>
      <c r="M22" s="7">
        <v>4.5</v>
      </c>
      <c r="N22" s="7">
        <v>0</v>
      </c>
      <c r="O22" s="2"/>
      <c r="P22" s="17">
        <f>D22-(M22+N22)</f>
        <v>3</v>
      </c>
      <c r="Q22" s="2"/>
      <c r="R22" s="7" t="s">
        <v>51</v>
      </c>
      <c r="S22" s="106">
        <v>1.7</v>
      </c>
      <c r="T22" s="7">
        <v>16</v>
      </c>
      <c r="U22" s="18">
        <v>126</v>
      </c>
      <c r="V22" s="2"/>
      <c r="W22" s="19">
        <v>19</v>
      </c>
      <c r="X22" s="74">
        <v>19</v>
      </c>
      <c r="Y22" s="22"/>
      <c r="Z22" s="19">
        <v>9</v>
      </c>
      <c r="AA22" s="19">
        <v>9</v>
      </c>
      <c r="AB22" s="5"/>
      <c r="AC22" s="18">
        <f>X22*S22</f>
        <v>32.299999999999997</v>
      </c>
      <c r="AD22" s="47">
        <v>13.8</v>
      </c>
      <c r="AE22" s="7">
        <v>0</v>
      </c>
      <c r="AF22" s="7">
        <v>0</v>
      </c>
      <c r="AG22" s="47">
        <f>AD22+AF22</f>
        <v>13.8</v>
      </c>
      <c r="AH22" s="4"/>
      <c r="AI22" s="7">
        <v>0</v>
      </c>
      <c r="AJ22" s="7">
        <v>0</v>
      </c>
      <c r="AK22" s="7">
        <f>100- ((AI22+AJ22)/(X22*2))*100</f>
        <v>100</v>
      </c>
      <c r="AL22" s="49">
        <f>AN16</f>
        <v>750.8</v>
      </c>
      <c r="AM22" s="49">
        <f>AC22+AD22+AE22+AF22</f>
        <v>46.099999999999994</v>
      </c>
      <c r="AN22" s="49">
        <f>AL22-AM22</f>
        <v>704.69999999999993</v>
      </c>
      <c r="AO22" s="5"/>
      <c r="AP22" s="7">
        <f>(X22/U22)*100</f>
        <v>15.079365079365079</v>
      </c>
      <c r="AQ22" s="18">
        <f>(AD22/(AC22+AD22))*100</f>
        <v>29.934924078091115</v>
      </c>
      <c r="AR22" s="7">
        <f>(AG22/AC22)*100</f>
        <v>42.724458204334368</v>
      </c>
      <c r="AS22" s="2"/>
      <c r="AT22" s="7" t="s">
        <v>52</v>
      </c>
      <c r="AU22" s="7" t="s">
        <v>52</v>
      </c>
      <c r="AV22" s="7" t="s">
        <v>57</v>
      </c>
    </row>
    <row r="23" spans="2:48" ht="16.5" thickBot="1">
      <c r="B23" s="14" t="s">
        <v>140</v>
      </c>
      <c r="C23" s="12"/>
      <c r="D23" s="12"/>
      <c r="E23" s="2"/>
      <c r="F23" s="8"/>
      <c r="G23" s="8"/>
      <c r="H23" s="8"/>
      <c r="I23" s="8"/>
      <c r="J23" s="8"/>
      <c r="K23" s="8"/>
      <c r="L23" s="2"/>
      <c r="M23" s="8"/>
      <c r="N23" s="8"/>
      <c r="O23" s="2"/>
      <c r="P23" s="133">
        <f>D22-K22-M22-N22</f>
        <v>2</v>
      </c>
      <c r="Q23" s="2"/>
      <c r="R23" s="8"/>
      <c r="S23" s="48"/>
      <c r="T23" s="8"/>
      <c r="U23" s="134">
        <f>P23*T22</f>
        <v>32</v>
      </c>
      <c r="V23" s="2"/>
      <c r="W23" s="20"/>
      <c r="X23" s="75"/>
      <c r="Y23" s="21"/>
      <c r="Z23" s="20"/>
      <c r="AA23" s="23"/>
      <c r="AB23" s="5"/>
      <c r="AC23" s="8"/>
      <c r="AD23" s="48"/>
      <c r="AE23" s="8"/>
      <c r="AF23" s="8"/>
      <c r="AG23" s="8"/>
      <c r="AH23" s="4"/>
      <c r="AI23" s="8"/>
      <c r="AJ23" s="8"/>
      <c r="AK23" s="8"/>
      <c r="AL23" s="8"/>
      <c r="AM23" s="8"/>
      <c r="AN23" s="8"/>
      <c r="AO23" s="5"/>
      <c r="AP23" s="134">
        <f>(X22/U23)*100</f>
        <v>59.375</v>
      </c>
      <c r="AQ23" s="8"/>
      <c r="AR23" s="8"/>
      <c r="AS23" s="2"/>
      <c r="AT23" s="8"/>
      <c r="AU23" s="8"/>
      <c r="AV23" s="10"/>
    </row>
    <row r="24" spans="2:48" ht="15.75" thickBot="1"/>
    <row r="25" spans="2:48" ht="17.25" customHeight="1" thickBot="1">
      <c r="B25" s="13">
        <v>41354</v>
      </c>
      <c r="C25" s="11" t="s">
        <v>0</v>
      </c>
      <c r="D25" s="15">
        <v>8</v>
      </c>
      <c r="E25" s="2"/>
      <c r="F25" s="7">
        <v>1</v>
      </c>
      <c r="G25" s="7">
        <v>0</v>
      </c>
      <c r="H25" s="7">
        <v>0</v>
      </c>
      <c r="I25" s="7">
        <v>0</v>
      </c>
      <c r="J25" s="7">
        <v>0</v>
      </c>
      <c r="K25" s="7">
        <f>SUM(F25:J25)</f>
        <v>1</v>
      </c>
      <c r="L25" s="2"/>
      <c r="M25" s="7">
        <v>0</v>
      </c>
      <c r="N25" s="7">
        <v>0</v>
      </c>
      <c r="O25" s="2"/>
      <c r="P25" s="17">
        <f>D25-(M25+N25)</f>
        <v>8</v>
      </c>
      <c r="Q25" s="2"/>
      <c r="R25" s="7" t="s">
        <v>51</v>
      </c>
      <c r="S25" s="106">
        <v>1.7</v>
      </c>
      <c r="T25" s="7">
        <v>16</v>
      </c>
      <c r="U25" s="18">
        <v>126</v>
      </c>
      <c r="V25" s="2"/>
      <c r="W25" s="19">
        <v>51</v>
      </c>
      <c r="X25" s="74">
        <v>51</v>
      </c>
      <c r="Y25" s="22"/>
      <c r="Z25" s="19">
        <v>18</v>
      </c>
      <c r="AA25" s="19">
        <v>18</v>
      </c>
      <c r="AB25" s="5"/>
      <c r="AC25" s="18">
        <f>X25*S25</f>
        <v>86.7</v>
      </c>
      <c r="AD25" s="47">
        <v>27</v>
      </c>
      <c r="AE25" s="7">
        <v>0</v>
      </c>
      <c r="AF25" s="7">
        <v>0</v>
      </c>
      <c r="AG25" s="47">
        <f>AD25+AF25</f>
        <v>27</v>
      </c>
      <c r="AH25" s="4"/>
      <c r="AI25" s="7">
        <v>0</v>
      </c>
      <c r="AJ25" s="7">
        <v>0</v>
      </c>
      <c r="AK25" s="7">
        <f>100- ((AI25+AJ25)/(X25*2))*100</f>
        <v>100</v>
      </c>
      <c r="AL25" s="49">
        <f>AN19</f>
        <v>809.30000000000007</v>
      </c>
      <c r="AM25" s="49">
        <f>AC25+AD25+AE25+AF25</f>
        <v>113.7</v>
      </c>
      <c r="AN25" s="49">
        <f>AL25-AM25</f>
        <v>695.6</v>
      </c>
      <c r="AO25" s="5"/>
      <c r="AP25" s="7">
        <f>(X25/U25)*100</f>
        <v>40.476190476190474</v>
      </c>
      <c r="AQ25" s="18">
        <f>(AD25/(AC25+AD25))*100</f>
        <v>23.746701846965699</v>
      </c>
      <c r="AR25" s="7">
        <f>(AG25/AC25)*100</f>
        <v>31.141868512110726</v>
      </c>
      <c r="AS25" s="2"/>
      <c r="AT25" s="7" t="s">
        <v>52</v>
      </c>
      <c r="AU25" s="7" t="s">
        <v>52</v>
      </c>
      <c r="AV25" s="7" t="s">
        <v>57</v>
      </c>
    </row>
    <row r="26" spans="2:48" ht="16.5" thickBot="1">
      <c r="B26" s="14" t="s">
        <v>141</v>
      </c>
      <c r="C26" s="12"/>
      <c r="D26" s="12"/>
      <c r="E26" s="2"/>
      <c r="F26" s="8"/>
      <c r="G26" s="8"/>
      <c r="H26" s="8"/>
      <c r="I26" s="8"/>
      <c r="J26" s="8"/>
      <c r="K26" s="8"/>
      <c r="L26" s="2"/>
      <c r="M26" s="8"/>
      <c r="N26" s="8"/>
      <c r="O26" s="2"/>
      <c r="P26" s="133">
        <f>D25-K25-M25-N25</f>
        <v>7</v>
      </c>
      <c r="Q26" s="2"/>
      <c r="R26" s="8"/>
      <c r="S26" s="48"/>
      <c r="T26" s="8"/>
      <c r="U26" s="134">
        <f>P26*T25</f>
        <v>112</v>
      </c>
      <c r="V26" s="2"/>
      <c r="W26" s="20"/>
      <c r="X26" s="75"/>
      <c r="Y26" s="21"/>
      <c r="Z26" s="20"/>
      <c r="AA26" s="23"/>
      <c r="AB26" s="5"/>
      <c r="AC26" s="8"/>
      <c r="AD26" s="48"/>
      <c r="AE26" s="8"/>
      <c r="AF26" s="8"/>
      <c r="AG26" s="8"/>
      <c r="AH26" s="4"/>
      <c r="AI26" s="8"/>
      <c r="AJ26" s="8"/>
      <c r="AK26" s="8"/>
      <c r="AL26" s="8"/>
      <c r="AM26" s="8"/>
      <c r="AN26" s="8"/>
      <c r="AO26" s="5"/>
      <c r="AP26" s="134">
        <f>(X25/U26)*100</f>
        <v>45.535714285714285</v>
      </c>
      <c r="AQ26" s="8"/>
      <c r="AR26" s="8"/>
      <c r="AS26" s="2"/>
      <c r="AT26" s="8"/>
      <c r="AU26" s="8"/>
      <c r="AV26" s="10"/>
    </row>
    <row r="27" spans="2:48" ht="15.75" thickBot="1"/>
    <row r="28" spans="2:48" ht="17.25" customHeight="1" thickBot="1">
      <c r="B28" s="13">
        <v>41354</v>
      </c>
      <c r="C28" s="11" t="s">
        <v>114</v>
      </c>
      <c r="D28" s="15">
        <v>7.5</v>
      </c>
      <c r="E28" s="2"/>
      <c r="F28" s="7">
        <v>0</v>
      </c>
      <c r="G28" s="7">
        <v>0.33</v>
      </c>
      <c r="H28" s="7">
        <v>0</v>
      </c>
      <c r="I28" s="7">
        <v>0</v>
      </c>
      <c r="J28" s="7">
        <v>0</v>
      </c>
      <c r="K28" s="7">
        <f>SUM(F28:J28)</f>
        <v>0.33</v>
      </c>
      <c r="L28" s="2"/>
      <c r="M28" s="7">
        <v>4.5</v>
      </c>
      <c r="N28" s="7">
        <v>0</v>
      </c>
      <c r="O28" s="2"/>
      <c r="P28" s="17">
        <f>D28-(M28+N28)</f>
        <v>3</v>
      </c>
      <c r="Q28" s="2"/>
      <c r="R28" s="7" t="s">
        <v>51</v>
      </c>
      <c r="S28" s="106">
        <v>1.7</v>
      </c>
      <c r="T28" s="7">
        <v>16</v>
      </c>
      <c r="U28" s="18">
        <v>126</v>
      </c>
      <c r="V28" s="2"/>
      <c r="W28" s="19">
        <v>7</v>
      </c>
      <c r="X28" s="74">
        <v>7</v>
      </c>
      <c r="Y28" s="22"/>
      <c r="Z28" s="19">
        <v>2</v>
      </c>
      <c r="AA28" s="19">
        <v>2</v>
      </c>
      <c r="AB28" s="5"/>
      <c r="AC28" s="18">
        <f>X28*S28</f>
        <v>11.9</v>
      </c>
      <c r="AD28" s="47">
        <v>3.4</v>
      </c>
      <c r="AE28" s="7">
        <v>0</v>
      </c>
      <c r="AF28" s="7">
        <v>0</v>
      </c>
      <c r="AG28" s="47">
        <f>AD28+AF28</f>
        <v>3.4</v>
      </c>
      <c r="AH28" s="4"/>
      <c r="AI28" s="7">
        <v>0</v>
      </c>
      <c r="AJ28" s="7">
        <v>0</v>
      </c>
      <c r="AK28" s="7">
        <f>100- ((AI28+AJ28)/(X28*2))*100</f>
        <v>100</v>
      </c>
      <c r="AL28" s="49">
        <f>AN22</f>
        <v>704.69999999999993</v>
      </c>
      <c r="AM28" s="49">
        <f>AC28+AD28+AE28+AF28</f>
        <v>15.3</v>
      </c>
      <c r="AN28" s="49">
        <f>AL28-AM28</f>
        <v>689.4</v>
      </c>
      <c r="AO28" s="5"/>
      <c r="AP28" s="7">
        <f>(X28/U28)*100</f>
        <v>5.5555555555555554</v>
      </c>
      <c r="AQ28" s="18">
        <f>(AD28/(AC28+AD28))*100</f>
        <v>22.222222222222221</v>
      </c>
      <c r="AR28" s="7">
        <f>(AG28/AC28)*100</f>
        <v>28.571428571428569</v>
      </c>
      <c r="AS28" s="2"/>
      <c r="AT28" s="7" t="s">
        <v>52</v>
      </c>
      <c r="AU28" s="7" t="s">
        <v>52</v>
      </c>
      <c r="AV28" s="7" t="s">
        <v>57</v>
      </c>
    </row>
    <row r="29" spans="2:48" ht="16.5" thickBot="1">
      <c r="B29" s="14" t="s">
        <v>140</v>
      </c>
      <c r="C29" s="12"/>
      <c r="D29" s="12"/>
      <c r="E29" s="2"/>
      <c r="F29" s="8"/>
      <c r="G29" s="8"/>
      <c r="H29" s="8"/>
      <c r="I29" s="8"/>
      <c r="J29" s="8"/>
      <c r="K29" s="8"/>
      <c r="L29" s="2"/>
      <c r="M29" s="8"/>
      <c r="N29" s="8"/>
      <c r="O29" s="2"/>
      <c r="P29" s="133">
        <f>D28-K28-M28-N28</f>
        <v>2.67</v>
      </c>
      <c r="Q29" s="2"/>
      <c r="R29" s="8"/>
      <c r="S29" s="48"/>
      <c r="T29" s="8"/>
      <c r="U29" s="134">
        <f>P29*T28</f>
        <v>42.72</v>
      </c>
      <c r="V29" s="2"/>
      <c r="W29" s="20"/>
      <c r="X29" s="75"/>
      <c r="Y29" s="21"/>
      <c r="Z29" s="20"/>
      <c r="AA29" s="23"/>
      <c r="AB29" s="5"/>
      <c r="AC29" s="8"/>
      <c r="AD29" s="48"/>
      <c r="AE29" s="8"/>
      <c r="AF29" s="8"/>
      <c r="AG29" s="8"/>
      <c r="AH29" s="4"/>
      <c r="AI29" s="8"/>
      <c r="AJ29" s="8"/>
      <c r="AK29" s="8"/>
      <c r="AL29" s="8"/>
      <c r="AM29" s="8"/>
      <c r="AN29" s="8"/>
      <c r="AO29" s="5"/>
      <c r="AP29" s="134">
        <f>(X28/U29)*100</f>
        <v>16.385767790262172</v>
      </c>
      <c r="AQ29" s="8"/>
      <c r="AR29" s="8"/>
      <c r="AS29" s="2"/>
      <c r="AT29" s="8"/>
      <c r="AU29" s="8"/>
      <c r="AV29" s="10"/>
    </row>
    <row r="30" spans="2:48" ht="15.75" thickBot="1"/>
    <row r="31" spans="2:48" ht="17.25" customHeight="1" thickBot="1">
      <c r="B31" s="13">
        <v>41355</v>
      </c>
      <c r="C31" s="11" t="s">
        <v>0</v>
      </c>
      <c r="D31" s="15">
        <v>8</v>
      </c>
      <c r="E31" s="2"/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f>SUM(F31:J31)</f>
        <v>0</v>
      </c>
      <c r="L31" s="2"/>
      <c r="M31" s="7">
        <v>0</v>
      </c>
      <c r="N31" s="7">
        <v>0</v>
      </c>
      <c r="O31" s="2"/>
      <c r="P31" s="17">
        <f>D31-(M31+N31)</f>
        <v>8</v>
      </c>
      <c r="Q31" s="2"/>
      <c r="R31" s="7" t="s">
        <v>51</v>
      </c>
      <c r="S31" s="106">
        <v>1.7</v>
      </c>
      <c r="T31" s="7">
        <v>16</v>
      </c>
      <c r="U31" s="18">
        <v>126</v>
      </c>
      <c r="V31" s="2"/>
      <c r="W31" s="19">
        <v>92</v>
      </c>
      <c r="X31" s="74">
        <v>92</v>
      </c>
      <c r="Y31" s="22"/>
      <c r="Z31" s="19">
        <v>0</v>
      </c>
      <c r="AA31" s="19">
        <v>0</v>
      </c>
      <c r="AB31" s="5"/>
      <c r="AC31" s="18">
        <f>X31*S31</f>
        <v>156.4</v>
      </c>
      <c r="AD31" s="47">
        <v>0</v>
      </c>
      <c r="AE31" s="7">
        <v>0</v>
      </c>
      <c r="AF31" s="7">
        <v>0</v>
      </c>
      <c r="AG31" s="47">
        <f>AD31+AF31</f>
        <v>0</v>
      </c>
      <c r="AH31" s="4"/>
      <c r="AI31" s="7">
        <v>0</v>
      </c>
      <c r="AJ31" s="7">
        <v>0</v>
      </c>
      <c r="AK31" s="7">
        <f>100- ((AI31+AJ31)/(X31*2))*100</f>
        <v>100</v>
      </c>
      <c r="AL31" s="49">
        <f>AN25</f>
        <v>695.6</v>
      </c>
      <c r="AM31" s="49">
        <f>AC31+AD31+AE31+AF31</f>
        <v>156.4</v>
      </c>
      <c r="AN31" s="49">
        <f>AL31-AM31</f>
        <v>539.20000000000005</v>
      </c>
      <c r="AO31" s="5"/>
      <c r="AP31" s="7">
        <f>(X31/U31)*100</f>
        <v>73.015873015873012</v>
      </c>
      <c r="AQ31" s="18">
        <f>(AD31/(AC31+AD31))*100</f>
        <v>0</v>
      </c>
      <c r="AR31" s="7">
        <f>(AG31/AC31)*100</f>
        <v>0</v>
      </c>
      <c r="AS31" s="2"/>
      <c r="AT31" s="7" t="s">
        <v>52</v>
      </c>
      <c r="AU31" s="7" t="s">
        <v>52</v>
      </c>
      <c r="AV31" s="7" t="s">
        <v>57</v>
      </c>
    </row>
    <row r="32" spans="2:48" ht="16.5" thickBot="1">
      <c r="B32" s="14" t="s">
        <v>141</v>
      </c>
      <c r="C32" s="12"/>
      <c r="D32" s="12"/>
      <c r="E32" s="2"/>
      <c r="F32" s="8"/>
      <c r="G32" s="8"/>
      <c r="H32" s="8"/>
      <c r="I32" s="8"/>
      <c r="J32" s="8"/>
      <c r="K32" s="8"/>
      <c r="L32" s="2"/>
      <c r="M32" s="8"/>
      <c r="N32" s="8"/>
      <c r="O32" s="2"/>
      <c r="P32" s="133">
        <f>D31-K31-M31-N31</f>
        <v>8</v>
      </c>
      <c r="Q32" s="2"/>
      <c r="R32" s="8"/>
      <c r="S32" s="48"/>
      <c r="T32" s="8"/>
      <c r="U32" s="134">
        <f>P32*T31</f>
        <v>128</v>
      </c>
      <c r="V32" s="2"/>
      <c r="W32" s="20"/>
      <c r="X32" s="75"/>
      <c r="Y32" s="21"/>
      <c r="Z32" s="20"/>
      <c r="AA32" s="23"/>
      <c r="AB32" s="5"/>
      <c r="AC32" s="8"/>
      <c r="AD32" s="48"/>
      <c r="AE32" s="8"/>
      <c r="AF32" s="8"/>
      <c r="AG32" s="8"/>
      <c r="AH32" s="4"/>
      <c r="AI32" s="8"/>
      <c r="AJ32" s="8"/>
      <c r="AK32" s="8"/>
      <c r="AL32" s="8"/>
      <c r="AM32" s="8"/>
      <c r="AN32" s="8"/>
      <c r="AO32" s="5"/>
      <c r="AP32" s="134">
        <f>(X31/U32)*100</f>
        <v>71.875</v>
      </c>
      <c r="AQ32" s="8"/>
      <c r="AR32" s="8"/>
      <c r="AS32" s="2"/>
      <c r="AT32" s="8"/>
      <c r="AU32" s="8"/>
      <c r="AV32" s="10"/>
    </row>
    <row r="33" spans="2:48" ht="15.75" thickBot="1"/>
    <row r="34" spans="2:48" ht="17.25" customHeight="1" thickBot="1">
      <c r="B34" s="13">
        <v>41355</v>
      </c>
      <c r="C34" s="11" t="s">
        <v>114</v>
      </c>
      <c r="D34" s="15">
        <v>7.5</v>
      </c>
      <c r="E34" s="2"/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f>SUM(F34:J34)</f>
        <v>0</v>
      </c>
      <c r="L34" s="2"/>
      <c r="M34" s="7">
        <v>4.5</v>
      </c>
      <c r="N34" s="7">
        <v>0</v>
      </c>
      <c r="O34" s="2"/>
      <c r="P34" s="17">
        <f>D34-(M34+N34)</f>
        <v>3</v>
      </c>
      <c r="Q34" s="2"/>
      <c r="R34" s="7" t="s">
        <v>51</v>
      </c>
      <c r="S34" s="106">
        <v>1.7</v>
      </c>
      <c r="T34" s="7">
        <v>16</v>
      </c>
      <c r="U34" s="18">
        <v>126</v>
      </c>
      <c r="V34" s="2"/>
      <c r="W34" s="19">
        <v>70</v>
      </c>
      <c r="X34" s="74">
        <v>70</v>
      </c>
      <c r="Y34" s="22"/>
      <c r="Z34" s="19">
        <v>4</v>
      </c>
      <c r="AA34" s="19">
        <v>4</v>
      </c>
      <c r="AB34" s="5"/>
      <c r="AC34" s="18">
        <f>X34*S34</f>
        <v>119</v>
      </c>
      <c r="AD34" s="47">
        <v>4.3</v>
      </c>
      <c r="AE34" s="7">
        <v>0.3</v>
      </c>
      <c r="AF34" s="7">
        <v>0.3</v>
      </c>
      <c r="AG34" s="47">
        <f>AD34+AF34</f>
        <v>4.5999999999999996</v>
      </c>
      <c r="AH34" s="4"/>
      <c r="AI34" s="7">
        <v>0</v>
      </c>
      <c r="AJ34" s="7">
        <v>0</v>
      </c>
      <c r="AK34" s="7">
        <f>100- ((AI34+AJ34)/(X34*2))*100</f>
        <v>100</v>
      </c>
      <c r="AL34" s="49">
        <f>AN28</f>
        <v>689.4</v>
      </c>
      <c r="AM34" s="49">
        <f>AC34+AD34+AE34+AF34</f>
        <v>123.89999999999999</v>
      </c>
      <c r="AN34" s="49">
        <f>AL34-AM34</f>
        <v>565.5</v>
      </c>
      <c r="AO34" s="5"/>
      <c r="AP34" s="7">
        <f>(X34/U34)*100</f>
        <v>55.555555555555557</v>
      </c>
      <c r="AQ34" s="18">
        <f>(AD34/(AC34+AD34))*100</f>
        <v>3.4874290348742907</v>
      </c>
      <c r="AR34" s="7">
        <f>(AG34/AC34)*100</f>
        <v>3.8655462184873945</v>
      </c>
      <c r="AS34" s="2"/>
      <c r="AT34" s="7" t="s">
        <v>52</v>
      </c>
      <c r="AU34" s="7" t="s">
        <v>52</v>
      </c>
      <c r="AV34" s="7" t="s">
        <v>57</v>
      </c>
    </row>
    <row r="35" spans="2:48" ht="16.5" thickBot="1">
      <c r="B35" s="14" t="s">
        <v>140</v>
      </c>
      <c r="C35" s="12"/>
      <c r="D35" s="12"/>
      <c r="E35" s="2"/>
      <c r="F35" s="8"/>
      <c r="G35" s="8"/>
      <c r="H35" s="8"/>
      <c r="I35" s="8"/>
      <c r="J35" s="8"/>
      <c r="K35" s="8"/>
      <c r="L35" s="2"/>
      <c r="M35" s="8"/>
      <c r="N35" s="8"/>
      <c r="O35" s="2"/>
      <c r="P35" s="133">
        <f>D34-K34-M34-N34</f>
        <v>3</v>
      </c>
      <c r="Q35" s="2"/>
      <c r="R35" s="8"/>
      <c r="S35" s="48"/>
      <c r="T35" s="8"/>
      <c r="U35" s="134">
        <f>P35*T34</f>
        <v>48</v>
      </c>
      <c r="V35" s="2"/>
      <c r="W35" s="20"/>
      <c r="X35" s="75"/>
      <c r="Y35" s="21"/>
      <c r="Z35" s="20"/>
      <c r="AA35" s="23"/>
      <c r="AB35" s="5"/>
      <c r="AC35" s="8"/>
      <c r="AD35" s="48"/>
      <c r="AE35" s="8"/>
      <c r="AF35" s="8"/>
      <c r="AG35" s="8"/>
      <c r="AH35" s="4"/>
      <c r="AI35" s="8"/>
      <c r="AJ35" s="8"/>
      <c r="AK35" s="8"/>
      <c r="AL35" s="8"/>
      <c r="AM35" s="8"/>
      <c r="AN35" s="8"/>
      <c r="AO35" s="5"/>
      <c r="AP35" s="134">
        <f>(X34/U35)*100</f>
        <v>145.83333333333331</v>
      </c>
      <c r="AQ35" s="8"/>
      <c r="AR35" s="8"/>
      <c r="AS35" s="2"/>
      <c r="AT35" s="8"/>
      <c r="AU35" s="8"/>
      <c r="AV35" s="10"/>
    </row>
    <row r="36" spans="2:48" ht="15.75" thickBot="1"/>
    <row r="37" spans="2:48" ht="17.25" customHeight="1" thickBot="1">
      <c r="B37" s="13">
        <v>41356</v>
      </c>
      <c r="C37" s="11" t="s">
        <v>0</v>
      </c>
      <c r="D37" s="15">
        <v>8</v>
      </c>
      <c r="E37" s="2"/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f>SUM(F37:J37)</f>
        <v>0</v>
      </c>
      <c r="L37" s="2"/>
      <c r="M37" s="7">
        <v>0</v>
      </c>
      <c r="N37" s="7">
        <v>0</v>
      </c>
      <c r="O37" s="2"/>
      <c r="P37" s="17">
        <f>D37-(M37+N37)</f>
        <v>8</v>
      </c>
      <c r="Q37" s="2"/>
      <c r="R37" s="7" t="s">
        <v>51</v>
      </c>
      <c r="S37" s="106">
        <v>1.7</v>
      </c>
      <c r="T37" s="7">
        <v>16</v>
      </c>
      <c r="U37" s="18">
        <v>126</v>
      </c>
      <c r="V37" s="2"/>
      <c r="W37" s="19">
        <v>152</v>
      </c>
      <c r="X37" s="74">
        <v>152</v>
      </c>
      <c r="Y37" s="22"/>
      <c r="Z37" s="19">
        <v>8</v>
      </c>
      <c r="AA37" s="19">
        <v>8</v>
      </c>
      <c r="AB37" s="5"/>
      <c r="AC37" s="18">
        <f>X37*S37</f>
        <v>258.39999999999998</v>
      </c>
      <c r="AD37" s="47">
        <v>13.6</v>
      </c>
      <c r="AE37" s="7">
        <v>0</v>
      </c>
      <c r="AF37" s="7">
        <v>0</v>
      </c>
      <c r="AG37" s="47">
        <f>AD37+AF37</f>
        <v>13.6</v>
      </c>
      <c r="AH37" s="4"/>
      <c r="AI37" s="7">
        <v>0</v>
      </c>
      <c r="AJ37" s="7">
        <v>0</v>
      </c>
      <c r="AK37" s="7">
        <f>100- ((AI37+AJ37)/(X37*2))*100</f>
        <v>100</v>
      </c>
      <c r="AL37" s="49">
        <f>AN31</f>
        <v>539.20000000000005</v>
      </c>
      <c r="AM37" s="49">
        <f>AC37+AD37+AE37+AF37</f>
        <v>272</v>
      </c>
      <c r="AN37" s="49">
        <f>AL37-AM37</f>
        <v>267.20000000000005</v>
      </c>
      <c r="AO37" s="5"/>
      <c r="AP37" s="7">
        <f>(X37/U37)*100</f>
        <v>120.63492063492063</v>
      </c>
      <c r="AQ37" s="18">
        <f>(AD37/(AC37+AD37))*100</f>
        <v>5</v>
      </c>
      <c r="AR37" s="7">
        <f>(AG37/AC37)*100</f>
        <v>5.2631578947368425</v>
      </c>
      <c r="AS37" s="2"/>
      <c r="AT37" s="7" t="s">
        <v>52</v>
      </c>
      <c r="AU37" s="7" t="s">
        <v>52</v>
      </c>
      <c r="AV37" s="7" t="s">
        <v>57</v>
      </c>
    </row>
    <row r="38" spans="2:48" ht="16.5" thickBot="1">
      <c r="B38" s="14" t="s">
        <v>141</v>
      </c>
      <c r="C38" s="12"/>
      <c r="D38" s="12"/>
      <c r="E38" s="2"/>
      <c r="F38" s="8"/>
      <c r="G38" s="8"/>
      <c r="H38" s="8"/>
      <c r="I38" s="8"/>
      <c r="J38" s="8"/>
      <c r="K38" s="8"/>
      <c r="L38" s="2"/>
      <c r="M38" s="8"/>
      <c r="N38" s="8"/>
      <c r="O38" s="2"/>
      <c r="P38" s="133">
        <f>D37-K37-M37-N37</f>
        <v>8</v>
      </c>
      <c r="Q38" s="2"/>
      <c r="R38" s="8"/>
      <c r="S38" s="48"/>
      <c r="T38" s="8"/>
      <c r="U38" s="134">
        <f>P38*T37</f>
        <v>128</v>
      </c>
      <c r="V38" s="2"/>
      <c r="W38" s="20"/>
      <c r="X38" s="75"/>
      <c r="Y38" s="21"/>
      <c r="Z38" s="20"/>
      <c r="AA38" s="23"/>
      <c r="AB38" s="5"/>
      <c r="AC38" s="8"/>
      <c r="AD38" s="48"/>
      <c r="AE38" s="8"/>
      <c r="AF38" s="8"/>
      <c r="AG38" s="8"/>
      <c r="AH38" s="4"/>
      <c r="AI38" s="8"/>
      <c r="AJ38" s="8"/>
      <c r="AK38" s="8"/>
      <c r="AL38" s="8"/>
      <c r="AM38" s="8"/>
      <c r="AN38" s="8"/>
      <c r="AO38" s="5"/>
      <c r="AP38" s="134">
        <f>(X37/U38)*100</f>
        <v>118.75</v>
      </c>
      <c r="AQ38" s="8"/>
      <c r="AR38" s="8"/>
      <c r="AS38" s="2"/>
      <c r="AT38" s="8"/>
      <c r="AU38" s="8"/>
      <c r="AV38" s="10"/>
    </row>
    <row r="40" spans="2:48" ht="15.75" thickBot="1"/>
    <row r="41" spans="2:48" s="165" customFormat="1">
      <c r="B41" s="150" t="s">
        <v>32</v>
      </c>
      <c r="C41" s="151" t="s">
        <v>1</v>
      </c>
      <c r="D41" s="152" t="s">
        <v>1</v>
      </c>
      <c r="E41" s="153"/>
      <c r="F41" s="220" t="s">
        <v>12</v>
      </c>
      <c r="G41" s="221"/>
      <c r="H41" s="221"/>
      <c r="I41" s="221"/>
      <c r="J41" s="221"/>
      <c r="K41" s="222"/>
      <c r="L41" s="154"/>
      <c r="M41" s="223" t="s">
        <v>33</v>
      </c>
      <c r="N41" s="224"/>
      <c r="O41" s="154"/>
      <c r="P41" s="154" t="s">
        <v>10</v>
      </c>
      <c r="Q41" s="153"/>
      <c r="R41" s="154" t="s">
        <v>41</v>
      </c>
      <c r="S41" s="155"/>
      <c r="T41" s="154" t="s">
        <v>29</v>
      </c>
      <c r="U41" s="154" t="s">
        <v>14</v>
      </c>
      <c r="V41" s="153" t="s">
        <v>9</v>
      </c>
      <c r="W41" s="156" t="s">
        <v>62</v>
      </c>
      <c r="X41" s="157" t="s">
        <v>14</v>
      </c>
      <c r="Y41" s="158"/>
      <c r="Z41" s="159" t="s">
        <v>59</v>
      </c>
      <c r="AA41" s="160" t="s">
        <v>43</v>
      </c>
      <c r="AB41" s="153"/>
      <c r="AC41" s="161" t="s">
        <v>38</v>
      </c>
      <c r="AD41" s="162"/>
      <c r="AE41" s="153"/>
      <c r="AF41" s="163"/>
      <c r="AG41" s="154" t="s">
        <v>11</v>
      </c>
      <c r="AH41" s="153"/>
      <c r="AI41" s="225" t="s">
        <v>47</v>
      </c>
      <c r="AJ41" s="226"/>
      <c r="AK41" s="227"/>
      <c r="AL41" s="225" t="s">
        <v>39</v>
      </c>
      <c r="AM41" s="226"/>
      <c r="AN41" s="227"/>
      <c r="AO41" s="153"/>
      <c r="AP41" s="154" t="s">
        <v>22</v>
      </c>
      <c r="AQ41" s="154" t="s">
        <v>20</v>
      </c>
      <c r="AR41" s="154" t="s">
        <v>20</v>
      </c>
      <c r="AS41" s="153"/>
      <c r="AT41" s="154" t="s">
        <v>22</v>
      </c>
      <c r="AU41" s="154" t="s">
        <v>9</v>
      </c>
      <c r="AV41" s="164" t="s">
        <v>9</v>
      </c>
    </row>
    <row r="42" spans="2:48" s="165" customFormat="1" ht="15.75" thickBot="1">
      <c r="B42" s="166" t="s">
        <v>9</v>
      </c>
      <c r="C42" s="167" t="s">
        <v>9</v>
      </c>
      <c r="D42" s="168" t="s">
        <v>10</v>
      </c>
      <c r="E42" s="169"/>
      <c r="F42" s="170" t="s">
        <v>3</v>
      </c>
      <c r="G42" s="170" t="s">
        <v>4</v>
      </c>
      <c r="H42" s="170" t="s">
        <v>5</v>
      </c>
      <c r="I42" s="170" t="s">
        <v>6</v>
      </c>
      <c r="J42" s="170" t="s">
        <v>8</v>
      </c>
      <c r="K42" s="170" t="s">
        <v>11</v>
      </c>
      <c r="L42" s="167"/>
      <c r="M42" s="171" t="s">
        <v>10</v>
      </c>
      <c r="N42" s="172" t="s">
        <v>61</v>
      </c>
      <c r="O42" s="167"/>
      <c r="P42" s="167" t="s">
        <v>2</v>
      </c>
      <c r="Q42" s="169"/>
      <c r="R42" s="167"/>
      <c r="S42" s="173" t="s">
        <v>34</v>
      </c>
      <c r="T42" s="167" t="s">
        <v>46</v>
      </c>
      <c r="U42" s="167" t="s">
        <v>16</v>
      </c>
      <c r="V42" s="169" t="s">
        <v>9</v>
      </c>
      <c r="W42" s="174" t="s">
        <v>58</v>
      </c>
      <c r="X42" s="175" t="s">
        <v>11</v>
      </c>
      <c r="Y42" s="176"/>
      <c r="Z42" s="177" t="s">
        <v>42</v>
      </c>
      <c r="AA42" s="178"/>
      <c r="AB42" s="169"/>
      <c r="AC42" s="179" t="s">
        <v>23</v>
      </c>
      <c r="AD42" s="180" t="s">
        <v>18</v>
      </c>
      <c r="AE42" s="179" t="s">
        <v>25</v>
      </c>
      <c r="AF42" s="179" t="s">
        <v>26</v>
      </c>
      <c r="AG42" s="167" t="s">
        <v>30</v>
      </c>
      <c r="AH42" s="169"/>
      <c r="AI42" s="181"/>
      <c r="AJ42" s="169"/>
      <c r="AK42" s="182"/>
      <c r="AL42" s="181" t="s">
        <v>60</v>
      </c>
      <c r="AM42" s="169"/>
      <c r="AN42" s="182" t="s">
        <v>108</v>
      </c>
      <c r="AO42" s="169"/>
      <c r="AP42" s="167" t="s">
        <v>14</v>
      </c>
      <c r="AQ42" s="167" t="s">
        <v>27</v>
      </c>
      <c r="AR42" s="167" t="s">
        <v>28</v>
      </c>
      <c r="AS42" s="169"/>
      <c r="AT42" s="167" t="s">
        <v>14</v>
      </c>
      <c r="AU42" s="167" t="s">
        <v>27</v>
      </c>
      <c r="AV42" s="168" t="s">
        <v>28</v>
      </c>
    </row>
    <row r="43" spans="2:48" s="165" customFormat="1" ht="15.75" thickBot="1">
      <c r="B43" s="183"/>
      <c r="C43" s="184"/>
      <c r="D43" s="185" t="s">
        <v>9</v>
      </c>
      <c r="E43" s="186"/>
      <c r="F43" s="187"/>
      <c r="G43" s="187"/>
      <c r="H43" s="187"/>
      <c r="I43" s="187" t="s">
        <v>7</v>
      </c>
      <c r="J43" s="187"/>
      <c r="K43" s="187"/>
      <c r="L43" s="184"/>
      <c r="M43" s="188" t="s">
        <v>15</v>
      </c>
      <c r="N43" s="187"/>
      <c r="O43" s="184"/>
      <c r="P43" s="184" t="s">
        <v>9</v>
      </c>
      <c r="Q43" s="186"/>
      <c r="R43" s="184"/>
      <c r="S43" s="189"/>
      <c r="T43" s="184" t="s">
        <v>13</v>
      </c>
      <c r="U43" s="184" t="s">
        <v>17</v>
      </c>
      <c r="V43" s="186"/>
      <c r="W43" s="190" t="s">
        <v>19</v>
      </c>
      <c r="X43" s="191"/>
      <c r="Y43" s="186"/>
      <c r="Z43" s="192" t="s">
        <v>19</v>
      </c>
      <c r="AA43" s="193" t="s">
        <v>19</v>
      </c>
      <c r="AB43" s="186"/>
      <c r="AC43" s="184" t="s">
        <v>24</v>
      </c>
      <c r="AD43" s="189" t="s">
        <v>24</v>
      </c>
      <c r="AE43" s="184" t="s">
        <v>24</v>
      </c>
      <c r="AF43" s="184" t="s">
        <v>24</v>
      </c>
      <c r="AG43" s="184" t="s">
        <v>24</v>
      </c>
      <c r="AH43" s="186"/>
      <c r="AI43" s="194" t="s">
        <v>49</v>
      </c>
      <c r="AJ43" s="195" t="s">
        <v>48</v>
      </c>
      <c r="AK43" s="196" t="s">
        <v>50</v>
      </c>
      <c r="AL43" s="197" t="s">
        <v>36</v>
      </c>
      <c r="AM43" s="195" t="s">
        <v>35</v>
      </c>
      <c r="AN43" s="196" t="s">
        <v>37</v>
      </c>
      <c r="AO43" s="186"/>
      <c r="AP43" s="184" t="s">
        <v>20</v>
      </c>
      <c r="AQ43" s="184"/>
      <c r="AR43" s="184"/>
      <c r="AS43" s="186"/>
      <c r="AT43" s="198">
        <v>1</v>
      </c>
      <c r="AU43" s="199">
        <v>0</v>
      </c>
      <c r="AV43" s="185" t="s">
        <v>31</v>
      </c>
    </row>
    <row r="45" spans="2:48">
      <c r="F45">
        <f t="shared" ref="F45:K45" si="0">SUM(F10:F38)</f>
        <v>2.58</v>
      </c>
      <c r="G45">
        <f t="shared" si="0"/>
        <v>0.33</v>
      </c>
      <c r="H45">
        <f t="shared" si="0"/>
        <v>0</v>
      </c>
      <c r="I45">
        <f t="shared" si="0"/>
        <v>0</v>
      </c>
      <c r="J45">
        <f t="shared" si="0"/>
        <v>0</v>
      </c>
      <c r="K45">
        <f t="shared" si="0"/>
        <v>2.91</v>
      </c>
      <c r="M45">
        <f>SUM(M10:M38)</f>
        <v>13.5</v>
      </c>
      <c r="N45">
        <f>SUM(N10:N38)</f>
        <v>0</v>
      </c>
      <c r="P45">
        <f>P11+P14+P17+P20+P23+P26+P29+P32+P35+P38</f>
        <v>62.09</v>
      </c>
      <c r="U45">
        <f>U11+U14+U17+U20+U23+U26+U29+U32+U35+U38</f>
        <v>993.44</v>
      </c>
      <c r="X45">
        <f>SUM(X10:X38)</f>
        <v>620</v>
      </c>
      <c r="AA45">
        <f>SUM(AA10:AA38)</f>
        <v>51</v>
      </c>
      <c r="AC45">
        <f t="shared" ref="AC45:AH45" si="1">SUM(AC10:AC38)</f>
        <v>1054</v>
      </c>
      <c r="AD45">
        <f t="shared" si="1"/>
        <v>212.70000000000005</v>
      </c>
      <c r="AE45">
        <f t="shared" si="1"/>
        <v>0.3</v>
      </c>
      <c r="AF45">
        <f t="shared" si="1"/>
        <v>0.3</v>
      </c>
      <c r="AG45">
        <f t="shared" si="1"/>
        <v>213.00000000000003</v>
      </c>
      <c r="AH45">
        <f t="shared" si="1"/>
        <v>0</v>
      </c>
      <c r="AL45">
        <f>SUM(AL10:AL38)</f>
        <v>8142.5</v>
      </c>
      <c r="AM45">
        <f>SUM(AM10:AM38)</f>
        <v>1267.3</v>
      </c>
      <c r="AN45">
        <f>SUM(AN10:AN38)</f>
        <v>6875.2</v>
      </c>
    </row>
  </sheetData>
  <mergeCells count="10">
    <mergeCell ref="AT6:AV6"/>
    <mergeCell ref="F7:K7"/>
    <mergeCell ref="M7:N7"/>
    <mergeCell ref="AI7:AK7"/>
    <mergeCell ref="AL7:AN7"/>
    <mergeCell ref="F41:K41"/>
    <mergeCell ref="M41:N41"/>
    <mergeCell ref="AI41:AK41"/>
    <mergeCell ref="AL41:AN41"/>
    <mergeCell ref="I2:AE2"/>
  </mergeCells>
  <conditionalFormatting sqref="AT10:AV10">
    <cfRule type="containsText" dxfId="177" priority="35" operator="containsText" text="Si">
      <formula>NOT(ISERROR(SEARCH("Si",AT10)))</formula>
    </cfRule>
    <cfRule type="containsText" dxfId="176" priority="36" operator="containsText" text="No">
      <formula>NOT(ISERROR(SEARCH("No",AT10)))</formula>
    </cfRule>
  </conditionalFormatting>
  <conditionalFormatting sqref="AT13:AV13">
    <cfRule type="containsText" dxfId="175" priority="17" operator="containsText" text="Si">
      <formula>NOT(ISERROR(SEARCH("Si",AT13)))</formula>
    </cfRule>
    <cfRule type="containsText" dxfId="174" priority="18" operator="containsText" text="No">
      <formula>NOT(ISERROR(SEARCH("No",AT13)))</formula>
    </cfRule>
  </conditionalFormatting>
  <conditionalFormatting sqref="AT19:AV19">
    <cfRule type="containsText" dxfId="173" priority="15" operator="containsText" text="Si">
      <formula>NOT(ISERROR(SEARCH("Si",AT19)))</formula>
    </cfRule>
    <cfRule type="containsText" dxfId="172" priority="16" operator="containsText" text="No">
      <formula>NOT(ISERROR(SEARCH("No",AT19)))</formula>
    </cfRule>
  </conditionalFormatting>
  <conditionalFormatting sqref="AT16:AV16">
    <cfRule type="containsText" dxfId="171" priority="13" operator="containsText" text="Si">
      <formula>NOT(ISERROR(SEARCH("Si",AT16)))</formula>
    </cfRule>
    <cfRule type="containsText" dxfId="170" priority="14" operator="containsText" text="No">
      <formula>NOT(ISERROR(SEARCH("No",AT16)))</formula>
    </cfRule>
  </conditionalFormatting>
  <conditionalFormatting sqref="AT22:AV22">
    <cfRule type="containsText" dxfId="169" priority="11" operator="containsText" text="Si">
      <formula>NOT(ISERROR(SEARCH("Si",AT22)))</formula>
    </cfRule>
    <cfRule type="containsText" dxfId="168" priority="12" operator="containsText" text="No">
      <formula>NOT(ISERROR(SEARCH("No",AT22)))</formula>
    </cfRule>
  </conditionalFormatting>
  <conditionalFormatting sqref="AT25:AV25">
    <cfRule type="containsText" dxfId="167" priority="9" operator="containsText" text="Si">
      <formula>NOT(ISERROR(SEARCH("Si",AT25)))</formula>
    </cfRule>
    <cfRule type="containsText" dxfId="166" priority="10" operator="containsText" text="No">
      <formula>NOT(ISERROR(SEARCH("No",AT25)))</formula>
    </cfRule>
  </conditionalFormatting>
  <conditionalFormatting sqref="AT28:AV28">
    <cfRule type="containsText" dxfId="165" priority="7" operator="containsText" text="Si">
      <formula>NOT(ISERROR(SEARCH("Si",AT28)))</formula>
    </cfRule>
    <cfRule type="containsText" dxfId="164" priority="8" operator="containsText" text="No">
      <formula>NOT(ISERROR(SEARCH("No",AT28)))</formula>
    </cfRule>
  </conditionalFormatting>
  <conditionalFormatting sqref="AT31:AV31">
    <cfRule type="containsText" dxfId="163" priority="5" operator="containsText" text="Si">
      <formula>NOT(ISERROR(SEARCH("Si",AT31)))</formula>
    </cfRule>
    <cfRule type="containsText" dxfId="162" priority="6" operator="containsText" text="No">
      <formula>NOT(ISERROR(SEARCH("No",AT31)))</formula>
    </cfRule>
  </conditionalFormatting>
  <conditionalFormatting sqref="AT34:AV34">
    <cfRule type="containsText" dxfId="161" priority="3" operator="containsText" text="Si">
      <formula>NOT(ISERROR(SEARCH("Si",AT34)))</formula>
    </cfRule>
    <cfRule type="containsText" dxfId="160" priority="4" operator="containsText" text="No">
      <formula>NOT(ISERROR(SEARCH("No",AT34)))</formula>
    </cfRule>
  </conditionalFormatting>
  <conditionalFormatting sqref="AT37:AV37">
    <cfRule type="containsText" dxfId="159" priority="1" operator="containsText" text="Si">
      <formula>NOT(ISERROR(SEARCH("Si",AT37)))</formula>
    </cfRule>
    <cfRule type="containsText" dxfId="158" priority="2" operator="containsText" text="No">
      <formula>NOT(ISERROR(SEARCH("No",AT37)))</formula>
    </cfRule>
  </conditionalFormatting>
  <pageMargins left="0.51181102362204722" right="0.15748031496062992" top="0.74803149606299213" bottom="0.43307086614173229" header="0.31496062992125984" footer="0.31496062992125984"/>
  <pageSetup paperSize="9" scale="60" orientation="landscape" horizontalDpi="200" verticalDpi="20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B1:AV56"/>
  <sheetViews>
    <sheetView topLeftCell="A33" zoomScale="85" zoomScaleNormal="85" workbookViewId="0">
      <selection activeCell="X49" activeCellId="2" sqref="X43 X46 X49"/>
    </sheetView>
  </sheetViews>
  <sheetFormatPr baseColWidth="10" defaultRowHeight="15"/>
  <cols>
    <col min="1" max="1" width="0.7109375" customWidth="1"/>
    <col min="2" max="2" width="9" customWidth="1"/>
    <col min="3" max="4" width="5.42578125" customWidth="1"/>
    <col min="5" max="5" width="0.42578125" customWidth="1"/>
    <col min="6" max="6" width="4.5703125" customWidth="1"/>
    <col min="7" max="7" width="4.28515625" customWidth="1"/>
    <col min="8" max="8" width="5.140625" customWidth="1"/>
    <col min="9" max="9" width="5.5703125" customWidth="1"/>
    <col min="10" max="10" width="4.28515625" customWidth="1"/>
    <col min="11" max="11" width="5.140625" bestFit="1" customWidth="1"/>
    <col min="12" max="12" width="0.5703125" customWidth="1"/>
    <col min="13" max="13" width="5.28515625" customWidth="1"/>
    <col min="14" max="14" width="5.7109375" customWidth="1"/>
    <col min="15" max="15" width="0.5703125" customWidth="1"/>
    <col min="16" max="16" width="5" customWidth="1"/>
    <col min="17" max="17" width="0.5703125" customWidth="1"/>
    <col min="18" max="18" width="11.42578125" bestFit="1" customWidth="1"/>
    <col min="19" max="19" width="5.42578125" style="45" customWidth="1"/>
    <col min="20" max="20" width="5.42578125" customWidth="1"/>
    <col min="21" max="21" width="6" bestFit="1" customWidth="1"/>
    <col min="22" max="22" width="0.5703125" customWidth="1"/>
    <col min="23" max="23" width="9" customWidth="1"/>
    <col min="24" max="24" width="6" bestFit="1" customWidth="1"/>
    <col min="25" max="25" width="0.5703125" customWidth="1"/>
    <col min="26" max="26" width="11" bestFit="1" customWidth="1"/>
    <col min="27" max="27" width="4.5703125" customWidth="1"/>
    <col min="28" max="28" width="0.85546875" customWidth="1"/>
    <col min="29" max="29" width="7" customWidth="1"/>
    <col min="30" max="30" width="7.7109375" style="45" bestFit="1" customWidth="1"/>
    <col min="31" max="31" width="4.85546875" customWidth="1"/>
    <col min="32" max="32" width="4.28515625" customWidth="1"/>
    <col min="33" max="33" width="5.42578125" customWidth="1"/>
    <col min="34" max="34" width="0.5703125" customWidth="1"/>
    <col min="35" max="35" width="4.85546875" hidden="1" customWidth="1"/>
    <col min="36" max="36" width="5.42578125" hidden="1" customWidth="1"/>
    <col min="37" max="37" width="5" hidden="1" customWidth="1"/>
    <col min="38" max="38" width="7.7109375" bestFit="1" customWidth="1"/>
    <col min="39" max="40" width="7.5703125" bestFit="1" customWidth="1"/>
    <col min="41" max="41" width="1" customWidth="1"/>
    <col min="42" max="43" width="4.7109375" customWidth="1"/>
    <col min="44" max="44" width="5.42578125" customWidth="1"/>
    <col min="45" max="45" width="0.85546875" customWidth="1"/>
    <col min="46" max="46" width="5.28515625" customWidth="1"/>
    <col min="47" max="47" width="5" customWidth="1"/>
    <col min="48" max="48" width="5.7109375" customWidth="1"/>
    <col min="49" max="49" width="1.42578125" customWidth="1"/>
    <col min="50" max="51" width="4.7109375" customWidth="1"/>
  </cols>
  <sheetData>
    <row r="1" spans="2:48" ht="11.25" customHeight="1"/>
    <row r="2" spans="2:48" ht="21">
      <c r="I2" s="208" t="s">
        <v>40</v>
      </c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</row>
    <row r="5" spans="2:48" ht="26.25" customHeight="1">
      <c r="B5" s="131" t="s">
        <v>109</v>
      </c>
      <c r="C5" s="131"/>
      <c r="D5" s="131"/>
      <c r="E5" s="132"/>
      <c r="F5" s="131"/>
      <c r="G5" s="132"/>
      <c r="H5" s="132"/>
      <c r="I5" s="131" t="s">
        <v>110</v>
      </c>
    </row>
    <row r="6" spans="2:48" ht="15.75" thickBot="1">
      <c r="AP6" s="40" t="s">
        <v>21</v>
      </c>
      <c r="AT6" s="209" t="s">
        <v>44</v>
      </c>
      <c r="AU6" s="210"/>
      <c r="AV6" s="211"/>
    </row>
    <row r="7" spans="2:48">
      <c r="B7" s="29" t="s">
        <v>32</v>
      </c>
      <c r="C7" s="30" t="s">
        <v>1</v>
      </c>
      <c r="D7" s="31" t="s">
        <v>1</v>
      </c>
      <c r="E7" s="54"/>
      <c r="F7" s="212" t="s">
        <v>12</v>
      </c>
      <c r="G7" s="213"/>
      <c r="H7" s="213"/>
      <c r="I7" s="213"/>
      <c r="J7" s="213"/>
      <c r="K7" s="214"/>
      <c r="L7" s="15"/>
      <c r="M7" s="215" t="s">
        <v>33</v>
      </c>
      <c r="N7" s="216"/>
      <c r="O7" s="15"/>
      <c r="P7" s="50" t="s">
        <v>10</v>
      </c>
      <c r="Q7" s="54"/>
      <c r="R7" s="50" t="s">
        <v>41</v>
      </c>
      <c r="S7" s="104"/>
      <c r="T7" s="50" t="s">
        <v>29</v>
      </c>
      <c r="U7" s="55" t="s">
        <v>14</v>
      </c>
      <c r="V7" s="54" t="s">
        <v>9</v>
      </c>
      <c r="W7" s="98" t="s">
        <v>62</v>
      </c>
      <c r="X7" s="96" t="s">
        <v>14</v>
      </c>
      <c r="Y7" s="56"/>
      <c r="Z7" s="102" t="s">
        <v>59</v>
      </c>
      <c r="AA7" s="99" t="s">
        <v>43</v>
      </c>
      <c r="AB7" s="54"/>
      <c r="AC7" s="57" t="s">
        <v>38</v>
      </c>
      <c r="AD7" s="58"/>
      <c r="AE7" s="59"/>
      <c r="AF7" s="60"/>
      <c r="AG7" s="50" t="s">
        <v>11</v>
      </c>
      <c r="AH7" s="54"/>
      <c r="AI7" s="217" t="s">
        <v>47</v>
      </c>
      <c r="AJ7" s="218"/>
      <c r="AK7" s="219"/>
      <c r="AL7" s="217" t="s">
        <v>39</v>
      </c>
      <c r="AM7" s="218"/>
      <c r="AN7" s="219"/>
      <c r="AO7" s="54"/>
      <c r="AP7" s="55" t="s">
        <v>22</v>
      </c>
      <c r="AQ7" s="50" t="s">
        <v>20</v>
      </c>
      <c r="AR7" s="50" t="s">
        <v>20</v>
      </c>
      <c r="AS7" s="54"/>
      <c r="AT7" s="15" t="s">
        <v>22</v>
      </c>
      <c r="AU7" s="15" t="s">
        <v>9</v>
      </c>
      <c r="AV7" s="61" t="s">
        <v>9</v>
      </c>
    </row>
    <row r="8" spans="2:48" ht="15.75" thickBot="1">
      <c r="B8" s="32" t="s">
        <v>9</v>
      </c>
      <c r="C8" s="25" t="s">
        <v>9</v>
      </c>
      <c r="D8" s="33" t="s">
        <v>10</v>
      </c>
      <c r="E8" s="3"/>
      <c r="F8" s="37" t="s">
        <v>3</v>
      </c>
      <c r="G8" s="37" t="s">
        <v>4</v>
      </c>
      <c r="H8" s="37" t="s">
        <v>5</v>
      </c>
      <c r="I8" s="37" t="s">
        <v>6</v>
      </c>
      <c r="J8" s="37" t="s">
        <v>8</v>
      </c>
      <c r="K8" s="37" t="s">
        <v>11</v>
      </c>
      <c r="L8" s="2"/>
      <c r="M8" s="38" t="s">
        <v>10</v>
      </c>
      <c r="N8" s="39" t="s">
        <v>61</v>
      </c>
      <c r="O8" s="1"/>
      <c r="P8" s="25" t="s">
        <v>2</v>
      </c>
      <c r="Q8" s="3"/>
      <c r="R8" s="25"/>
      <c r="S8" s="105" t="s">
        <v>34</v>
      </c>
      <c r="T8" s="25" t="s">
        <v>46</v>
      </c>
      <c r="U8" s="41" t="s">
        <v>16</v>
      </c>
      <c r="V8" s="3" t="s">
        <v>9</v>
      </c>
      <c r="W8" s="101" t="s">
        <v>58</v>
      </c>
      <c r="X8" s="97" t="s">
        <v>11</v>
      </c>
      <c r="Y8" s="6"/>
      <c r="Z8" s="103" t="s">
        <v>42</v>
      </c>
      <c r="AA8" s="100"/>
      <c r="AB8" s="3"/>
      <c r="AC8" s="24" t="s">
        <v>23</v>
      </c>
      <c r="AD8" s="46" t="s">
        <v>18</v>
      </c>
      <c r="AE8" s="24" t="s">
        <v>25</v>
      </c>
      <c r="AF8" s="24" t="s">
        <v>26</v>
      </c>
      <c r="AG8" s="25" t="s">
        <v>30</v>
      </c>
      <c r="AH8" s="16"/>
      <c r="AI8" s="26"/>
      <c r="AJ8" s="27"/>
      <c r="AK8" s="28"/>
      <c r="AL8" s="26" t="s">
        <v>60</v>
      </c>
      <c r="AM8" s="27"/>
      <c r="AN8" s="110" t="s">
        <v>108</v>
      </c>
      <c r="AO8" s="3"/>
      <c r="AP8" s="41" t="s">
        <v>14</v>
      </c>
      <c r="AQ8" s="25" t="s">
        <v>27</v>
      </c>
      <c r="AR8" s="25" t="s">
        <v>28</v>
      </c>
      <c r="AS8" s="3"/>
      <c r="AT8" s="2" t="s">
        <v>14</v>
      </c>
      <c r="AU8" s="2" t="s">
        <v>27</v>
      </c>
      <c r="AV8" s="62" t="s">
        <v>28</v>
      </c>
    </row>
    <row r="9" spans="2:48" ht="15.75" thickBot="1">
      <c r="B9" s="34"/>
      <c r="C9" s="35"/>
      <c r="D9" s="36" t="s">
        <v>9</v>
      </c>
      <c r="E9" s="52"/>
      <c r="F9" s="63"/>
      <c r="G9" s="63"/>
      <c r="H9" s="63"/>
      <c r="I9" s="63" t="s">
        <v>7</v>
      </c>
      <c r="J9" s="63"/>
      <c r="K9" s="63"/>
      <c r="L9" s="12"/>
      <c r="M9" s="51" t="s">
        <v>15</v>
      </c>
      <c r="N9" s="63"/>
      <c r="O9" s="12"/>
      <c r="P9" s="35" t="s">
        <v>9</v>
      </c>
      <c r="Q9" s="52"/>
      <c r="R9" s="35"/>
      <c r="S9" s="67"/>
      <c r="T9" s="35" t="s">
        <v>13</v>
      </c>
      <c r="U9" s="64" t="s">
        <v>17</v>
      </c>
      <c r="V9" s="52"/>
      <c r="W9" s="42" t="s">
        <v>19</v>
      </c>
      <c r="X9" s="65"/>
      <c r="Y9" s="52"/>
      <c r="Z9" s="43" t="s">
        <v>19</v>
      </c>
      <c r="AA9" s="44" t="s">
        <v>19</v>
      </c>
      <c r="AB9" s="66"/>
      <c r="AC9" s="35" t="s">
        <v>24</v>
      </c>
      <c r="AD9" s="67" t="s">
        <v>24</v>
      </c>
      <c r="AE9" s="35" t="s">
        <v>24</v>
      </c>
      <c r="AF9" s="35" t="s">
        <v>24</v>
      </c>
      <c r="AG9" s="35" t="s">
        <v>24</v>
      </c>
      <c r="AH9" s="52"/>
      <c r="AI9" s="68" t="s">
        <v>49</v>
      </c>
      <c r="AJ9" s="69" t="s">
        <v>48</v>
      </c>
      <c r="AK9" s="70" t="s">
        <v>50</v>
      </c>
      <c r="AL9" s="71" t="s">
        <v>36</v>
      </c>
      <c r="AM9" s="69" t="s">
        <v>35</v>
      </c>
      <c r="AN9" s="70" t="s">
        <v>37</v>
      </c>
      <c r="AO9" s="52"/>
      <c r="AP9" s="64" t="s">
        <v>20</v>
      </c>
      <c r="AQ9" s="35"/>
      <c r="AR9" s="35"/>
      <c r="AS9" s="52"/>
      <c r="AT9" s="72">
        <v>1</v>
      </c>
      <c r="AU9" s="73">
        <v>0</v>
      </c>
      <c r="AV9" s="53" t="s">
        <v>31</v>
      </c>
    </row>
    <row r="10" spans="2:48" ht="16.5" thickBot="1">
      <c r="B10" s="13">
        <v>41366</v>
      </c>
      <c r="C10" s="11" t="s">
        <v>0</v>
      </c>
      <c r="D10" s="15">
        <v>8</v>
      </c>
      <c r="E10" s="2"/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f>SUM(F10:J10)</f>
        <v>0</v>
      </c>
      <c r="L10" s="2"/>
      <c r="M10" s="7">
        <v>0</v>
      </c>
      <c r="N10" s="7">
        <v>0</v>
      </c>
      <c r="O10" s="2"/>
      <c r="P10" s="17">
        <f>D10-(M10+N10)</f>
        <v>8</v>
      </c>
      <c r="Q10" s="2"/>
      <c r="R10" s="7" t="s">
        <v>51</v>
      </c>
      <c r="S10" s="106">
        <v>1.7</v>
      </c>
      <c r="T10" s="7">
        <v>16</v>
      </c>
      <c r="U10" s="18">
        <v>126</v>
      </c>
      <c r="V10" s="2"/>
      <c r="W10" s="19">
        <v>105</v>
      </c>
      <c r="X10" s="74">
        <v>105</v>
      </c>
      <c r="Y10" s="22"/>
      <c r="Z10" s="19">
        <v>26</v>
      </c>
      <c r="AA10" s="19">
        <v>26</v>
      </c>
      <c r="AB10" s="5"/>
      <c r="AC10" s="18">
        <f>X10*S10</f>
        <v>178.5</v>
      </c>
      <c r="AD10" s="47">
        <v>50</v>
      </c>
      <c r="AE10" s="7">
        <v>1.05</v>
      </c>
      <c r="AF10" s="7">
        <v>0</v>
      </c>
      <c r="AG10" s="47">
        <f>AD10+AF10</f>
        <v>50</v>
      </c>
      <c r="AH10" s="4"/>
      <c r="AI10" s="7">
        <v>0</v>
      </c>
      <c r="AJ10" s="7">
        <v>0</v>
      </c>
      <c r="AK10" s="7">
        <f>100- ((AI10+AJ10)/(X10*2))*100</f>
        <v>100</v>
      </c>
      <c r="AL10" s="49">
        <v>1050</v>
      </c>
      <c r="AM10" s="49">
        <f>AC10+AD10+AE10+AF10</f>
        <v>229.55</v>
      </c>
      <c r="AN10" s="49">
        <f>AL10-AM10</f>
        <v>820.45</v>
      </c>
      <c r="AO10" s="5"/>
      <c r="AP10" s="7">
        <f>(X10/U10)*100</f>
        <v>83.333333333333343</v>
      </c>
      <c r="AQ10" s="18">
        <f>(AD10/(AC10+AD10))*100</f>
        <v>21.881838074398249</v>
      </c>
      <c r="AR10" s="7">
        <f>(AG10/AC10)*100</f>
        <v>28.011204481792717</v>
      </c>
      <c r="AS10" s="2"/>
      <c r="AT10" s="7" t="s">
        <v>52</v>
      </c>
      <c r="AU10" s="7" t="s">
        <v>52</v>
      </c>
      <c r="AV10" s="7" t="s">
        <v>57</v>
      </c>
    </row>
    <row r="11" spans="2:48" ht="16.5" thickBot="1">
      <c r="B11" s="14" t="s">
        <v>141</v>
      </c>
      <c r="C11" s="12"/>
      <c r="D11" s="12"/>
      <c r="E11" s="2"/>
      <c r="F11" s="8"/>
      <c r="G11" s="8"/>
      <c r="H11" s="8"/>
      <c r="I11" s="8"/>
      <c r="J11" s="8"/>
      <c r="K11" s="8"/>
      <c r="L11" s="2"/>
      <c r="M11" s="8"/>
      <c r="N11" s="8"/>
      <c r="O11" s="2"/>
      <c r="P11" s="133">
        <f>D10-K10-M10-N10</f>
        <v>8</v>
      </c>
      <c r="Q11" s="2"/>
      <c r="R11" s="8"/>
      <c r="S11" s="48"/>
      <c r="T11" s="8"/>
      <c r="U11" s="134">
        <f>P11*T10</f>
        <v>128</v>
      </c>
      <c r="V11" s="2"/>
      <c r="W11" s="20"/>
      <c r="X11" s="75"/>
      <c r="Y11" s="21"/>
      <c r="Z11" s="20"/>
      <c r="AA11" s="23"/>
      <c r="AB11" s="5"/>
      <c r="AC11" s="8"/>
      <c r="AD11" s="48"/>
      <c r="AE11" s="8"/>
      <c r="AF11" s="8"/>
      <c r="AG11" s="8"/>
      <c r="AH11" s="4"/>
      <c r="AI11" s="8"/>
      <c r="AJ11" s="8"/>
      <c r="AK11" s="8"/>
      <c r="AL11" s="8"/>
      <c r="AM11" s="8"/>
      <c r="AN11" s="8"/>
      <c r="AO11" s="5"/>
      <c r="AP11" s="134">
        <f>(X10/U11)*100</f>
        <v>82.03125</v>
      </c>
      <c r="AQ11" s="8"/>
      <c r="AR11" s="8"/>
      <c r="AS11" s="2"/>
      <c r="AT11" s="8"/>
      <c r="AU11" s="8"/>
      <c r="AV11" s="10"/>
    </row>
    <row r="12" spans="2:48" ht="15.75" thickBot="1"/>
    <row r="13" spans="2:48" ht="16.5" thickBot="1">
      <c r="B13" s="13">
        <v>41366</v>
      </c>
      <c r="C13" s="11" t="s">
        <v>114</v>
      </c>
      <c r="D13" s="15">
        <v>7.5</v>
      </c>
      <c r="E13" s="2"/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f>SUM(F13:J13)</f>
        <v>0</v>
      </c>
      <c r="L13" s="2"/>
      <c r="M13" s="7">
        <v>4.5</v>
      </c>
      <c r="N13" s="7">
        <v>0</v>
      </c>
      <c r="O13" s="2"/>
      <c r="P13" s="17">
        <f>D13-(M13+N13)</f>
        <v>3</v>
      </c>
      <c r="Q13" s="2"/>
      <c r="R13" s="7" t="s">
        <v>51</v>
      </c>
      <c r="S13" s="106">
        <v>1.7</v>
      </c>
      <c r="T13" s="7">
        <v>16</v>
      </c>
      <c r="U13" s="18">
        <v>126</v>
      </c>
      <c r="V13" s="2"/>
      <c r="W13" s="19">
        <v>50</v>
      </c>
      <c r="X13" s="74">
        <v>50</v>
      </c>
      <c r="Y13" s="22"/>
      <c r="Z13" s="19">
        <v>2</v>
      </c>
      <c r="AA13" s="19">
        <v>2</v>
      </c>
      <c r="AB13" s="5"/>
      <c r="AC13" s="18">
        <f>X13*S13</f>
        <v>85</v>
      </c>
      <c r="AD13" s="47">
        <v>3</v>
      </c>
      <c r="AE13" s="7">
        <v>3.52</v>
      </c>
      <c r="AF13" s="7">
        <v>0</v>
      </c>
      <c r="AG13" s="47">
        <f>AD13+AF13</f>
        <v>3</v>
      </c>
      <c r="AH13" s="4"/>
      <c r="AI13" s="7">
        <v>0</v>
      </c>
      <c r="AJ13" s="7">
        <v>0</v>
      </c>
      <c r="AK13" s="7">
        <f>100- ((AI13+AJ13)/(X13*2))*100</f>
        <v>100</v>
      </c>
      <c r="AL13" s="49">
        <f>AN10</f>
        <v>820.45</v>
      </c>
      <c r="AM13" s="49">
        <f>AC13+AD13+AE13+AF13</f>
        <v>91.52</v>
      </c>
      <c r="AN13" s="49">
        <f>AL13-AM13</f>
        <v>728.93000000000006</v>
      </c>
      <c r="AO13" s="5"/>
      <c r="AP13" s="7">
        <f>(X13/U13)*100</f>
        <v>39.682539682539684</v>
      </c>
      <c r="AQ13" s="18">
        <f>(AD13/(AC13+AD13))*100</f>
        <v>3.4090909090909087</v>
      </c>
      <c r="AR13" s="7">
        <f>(AG13/AC13)*100</f>
        <v>3.5294117647058822</v>
      </c>
      <c r="AS13" s="2"/>
      <c r="AT13" s="7" t="s">
        <v>52</v>
      </c>
      <c r="AU13" s="7" t="s">
        <v>52</v>
      </c>
      <c r="AV13" s="7" t="s">
        <v>57</v>
      </c>
    </row>
    <row r="14" spans="2:48" ht="16.5" thickBot="1">
      <c r="B14" s="14" t="s">
        <v>140</v>
      </c>
      <c r="C14" s="12"/>
      <c r="D14" s="12"/>
      <c r="E14" s="2"/>
      <c r="F14" s="8"/>
      <c r="G14" s="8"/>
      <c r="H14" s="8"/>
      <c r="I14" s="8"/>
      <c r="J14" s="8"/>
      <c r="K14" s="8"/>
      <c r="L14" s="2"/>
      <c r="M14" s="8"/>
      <c r="N14" s="8"/>
      <c r="O14" s="2"/>
      <c r="P14" s="133">
        <f>D13-K13-M13-N13</f>
        <v>3</v>
      </c>
      <c r="Q14" s="2"/>
      <c r="R14" s="8"/>
      <c r="S14" s="48"/>
      <c r="T14" s="8"/>
      <c r="U14" s="134">
        <f>P14*T13</f>
        <v>48</v>
      </c>
      <c r="V14" s="2"/>
      <c r="W14" s="20"/>
      <c r="X14" s="75"/>
      <c r="Y14" s="21"/>
      <c r="Z14" s="20"/>
      <c r="AA14" s="23"/>
      <c r="AB14" s="5"/>
      <c r="AC14" s="8"/>
      <c r="AD14" s="48"/>
      <c r="AE14" s="8"/>
      <c r="AF14" s="8"/>
      <c r="AG14" s="8"/>
      <c r="AH14" s="4"/>
      <c r="AI14" s="8"/>
      <c r="AJ14" s="8"/>
      <c r="AK14" s="8"/>
      <c r="AL14" s="8"/>
      <c r="AM14" s="8"/>
      <c r="AN14" s="8"/>
      <c r="AO14" s="5"/>
      <c r="AP14" s="134">
        <f>(X13/U14)*100</f>
        <v>104.16666666666667</v>
      </c>
      <c r="AQ14" s="8"/>
      <c r="AR14" s="8"/>
      <c r="AS14" s="2"/>
      <c r="AT14" s="8"/>
      <c r="AU14" s="8"/>
      <c r="AV14" s="10"/>
    </row>
    <row r="15" spans="2:48" ht="15.75" thickBot="1"/>
    <row r="16" spans="2:48" ht="17.25" customHeight="1" thickBot="1">
      <c r="B16" s="13">
        <v>41367</v>
      </c>
      <c r="C16" s="11" t="s">
        <v>0</v>
      </c>
      <c r="D16" s="15">
        <v>8</v>
      </c>
      <c r="E16" s="2"/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f>SUM(F16:J16)</f>
        <v>0</v>
      </c>
      <c r="L16" s="2"/>
      <c r="M16" s="7">
        <v>0</v>
      </c>
      <c r="N16" s="7">
        <v>0</v>
      </c>
      <c r="O16" s="2"/>
      <c r="P16" s="17">
        <f>D16-(M16+N16)</f>
        <v>8</v>
      </c>
      <c r="Q16" s="2"/>
      <c r="R16" s="7" t="s">
        <v>51</v>
      </c>
      <c r="S16" s="106">
        <v>1.7</v>
      </c>
      <c r="T16" s="7">
        <v>16</v>
      </c>
      <c r="U16" s="18">
        <v>126</v>
      </c>
      <c r="V16" s="2"/>
      <c r="W16" s="19">
        <v>112</v>
      </c>
      <c r="X16" s="74">
        <v>112</v>
      </c>
      <c r="Y16" s="22"/>
      <c r="Z16" s="19">
        <v>8</v>
      </c>
      <c r="AA16" s="19">
        <v>8</v>
      </c>
      <c r="AB16" s="5"/>
      <c r="AC16" s="18">
        <f>X16*S16</f>
        <v>190.4</v>
      </c>
      <c r="AD16" s="47">
        <v>16</v>
      </c>
      <c r="AE16" s="7">
        <v>1.1200000000000001</v>
      </c>
      <c r="AF16" s="7">
        <v>0</v>
      </c>
      <c r="AG16" s="47">
        <f>AD16+AF16</f>
        <v>16</v>
      </c>
      <c r="AH16" s="4"/>
      <c r="AI16" s="7">
        <v>0</v>
      </c>
      <c r="AJ16" s="7">
        <v>0</v>
      </c>
      <c r="AK16" s="7">
        <f>100- ((AI16+AJ16)/(X16*2))*100</f>
        <v>100</v>
      </c>
      <c r="AL16" s="49">
        <f>AN13</f>
        <v>728.93000000000006</v>
      </c>
      <c r="AM16" s="49">
        <f>AC16+AD16+AE16+AF16</f>
        <v>207.52</v>
      </c>
      <c r="AN16" s="49">
        <f>AL16-AM16</f>
        <v>521.41000000000008</v>
      </c>
      <c r="AO16" s="5"/>
      <c r="AP16" s="7">
        <f>(X16/U16)*100</f>
        <v>88.888888888888886</v>
      </c>
      <c r="AQ16" s="18">
        <f>(AD16/(AC16+AD16))*100</f>
        <v>7.7519379844961236</v>
      </c>
      <c r="AR16" s="7">
        <f>(AG16/AC16)*100</f>
        <v>8.4033613445378137</v>
      </c>
      <c r="AS16" s="2"/>
      <c r="AT16" s="7" t="s">
        <v>52</v>
      </c>
      <c r="AU16" s="7" t="s">
        <v>52</v>
      </c>
      <c r="AV16" s="7" t="s">
        <v>57</v>
      </c>
    </row>
    <row r="17" spans="2:48" ht="16.5" thickBot="1">
      <c r="B17" s="14" t="s">
        <v>141</v>
      </c>
      <c r="C17" s="12"/>
      <c r="D17" s="12"/>
      <c r="E17" s="2"/>
      <c r="F17" s="8"/>
      <c r="G17" s="8"/>
      <c r="H17" s="8"/>
      <c r="I17" s="8"/>
      <c r="J17" s="8"/>
      <c r="K17" s="8"/>
      <c r="L17" s="2"/>
      <c r="M17" s="8"/>
      <c r="N17" s="8"/>
      <c r="O17" s="2"/>
      <c r="P17" s="133">
        <f>D16-K16-M16-N16</f>
        <v>8</v>
      </c>
      <c r="Q17" s="2"/>
      <c r="R17" s="8"/>
      <c r="S17" s="48"/>
      <c r="T17" s="8"/>
      <c r="U17" s="134">
        <f>P17*T16</f>
        <v>128</v>
      </c>
      <c r="V17" s="2"/>
      <c r="W17" s="20"/>
      <c r="X17" s="75"/>
      <c r="Y17" s="21"/>
      <c r="Z17" s="20"/>
      <c r="AA17" s="23"/>
      <c r="AB17" s="5"/>
      <c r="AC17" s="8"/>
      <c r="AD17" s="48"/>
      <c r="AE17" s="8"/>
      <c r="AF17" s="8"/>
      <c r="AG17" s="8"/>
      <c r="AH17" s="4"/>
      <c r="AI17" s="8"/>
      <c r="AJ17" s="8"/>
      <c r="AK17" s="8"/>
      <c r="AL17" s="8"/>
      <c r="AM17" s="8"/>
      <c r="AN17" s="8"/>
      <c r="AO17" s="5"/>
      <c r="AP17" s="134">
        <f>(X16/U17)*100</f>
        <v>87.5</v>
      </c>
      <c r="AQ17" s="8"/>
      <c r="AR17" s="8"/>
      <c r="AS17" s="2"/>
      <c r="AT17" s="8"/>
      <c r="AU17" s="8"/>
      <c r="AV17" s="10"/>
    </row>
    <row r="18" spans="2:48" ht="15.75" thickBot="1"/>
    <row r="19" spans="2:48" ht="17.25" customHeight="1" thickBot="1">
      <c r="B19" s="13">
        <v>41368</v>
      </c>
      <c r="C19" s="11" t="s">
        <v>0</v>
      </c>
      <c r="D19" s="15">
        <v>8</v>
      </c>
      <c r="E19" s="2"/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f>SUM(F19:J19)</f>
        <v>0</v>
      </c>
      <c r="L19" s="2"/>
      <c r="M19" s="7">
        <v>0</v>
      </c>
      <c r="N19" s="7">
        <v>0</v>
      </c>
      <c r="O19" s="2"/>
      <c r="P19" s="17">
        <f>D19-(M19+N19)</f>
        <v>8</v>
      </c>
      <c r="Q19" s="2"/>
      <c r="R19" s="7" t="s">
        <v>51</v>
      </c>
      <c r="S19" s="106">
        <v>1.7</v>
      </c>
      <c r="T19" s="7">
        <v>16</v>
      </c>
      <c r="U19" s="18">
        <v>126</v>
      </c>
      <c r="V19" s="2"/>
      <c r="W19" s="19">
        <v>60</v>
      </c>
      <c r="X19" s="74">
        <v>60</v>
      </c>
      <c r="Y19" s="22"/>
      <c r="Z19" s="19">
        <v>29</v>
      </c>
      <c r="AA19" s="19">
        <v>29</v>
      </c>
      <c r="AB19" s="5"/>
      <c r="AC19" s="18">
        <f>X19*S19</f>
        <v>102</v>
      </c>
      <c r="AD19" s="47">
        <v>32</v>
      </c>
      <c r="AE19" s="7">
        <v>0.89</v>
      </c>
      <c r="AF19" s="7">
        <v>0</v>
      </c>
      <c r="AG19" s="47">
        <f>AD19+AF19</f>
        <v>32</v>
      </c>
      <c r="AH19" s="4"/>
      <c r="AI19" s="7">
        <v>0</v>
      </c>
      <c r="AJ19" s="7">
        <v>0</v>
      </c>
      <c r="AK19" s="7">
        <f>100- ((AI19+AJ19)/(X19*2))*100</f>
        <v>100</v>
      </c>
      <c r="AL19" s="49">
        <f>AN16</f>
        <v>521.41000000000008</v>
      </c>
      <c r="AM19" s="49">
        <f>AC19+AD19+AE19+AF19</f>
        <v>134.88999999999999</v>
      </c>
      <c r="AN19" s="49">
        <f>AL19-AM19</f>
        <v>386.5200000000001</v>
      </c>
      <c r="AO19" s="5"/>
      <c r="AP19" s="7">
        <f>(X19/U19)*100</f>
        <v>47.619047619047613</v>
      </c>
      <c r="AQ19" s="18">
        <f>(AD19/(AC19+AD19))*100</f>
        <v>23.880597014925371</v>
      </c>
      <c r="AR19" s="7">
        <f>(AG19/AC19)*100</f>
        <v>31.372549019607842</v>
      </c>
      <c r="AS19" s="2"/>
      <c r="AT19" s="7" t="s">
        <v>52</v>
      </c>
      <c r="AU19" s="7" t="s">
        <v>52</v>
      </c>
      <c r="AV19" s="7" t="s">
        <v>57</v>
      </c>
    </row>
    <row r="20" spans="2:48" ht="16.5" thickBot="1">
      <c r="B20" s="14" t="s">
        <v>141</v>
      </c>
      <c r="C20" s="12"/>
      <c r="D20" s="12"/>
      <c r="E20" s="2"/>
      <c r="F20" s="8"/>
      <c r="G20" s="8"/>
      <c r="H20" s="8"/>
      <c r="I20" s="8"/>
      <c r="J20" s="8"/>
      <c r="K20" s="8"/>
      <c r="L20" s="2"/>
      <c r="M20" s="8"/>
      <c r="N20" s="8"/>
      <c r="O20" s="2"/>
      <c r="P20" s="133">
        <f>D19-K19-M19-N19</f>
        <v>8</v>
      </c>
      <c r="Q20" s="2"/>
      <c r="R20" s="8"/>
      <c r="S20" s="48"/>
      <c r="T20" s="8"/>
      <c r="U20" s="134">
        <f>P20*T19</f>
        <v>128</v>
      </c>
      <c r="V20" s="2"/>
      <c r="W20" s="20"/>
      <c r="X20" s="75"/>
      <c r="Y20" s="21"/>
      <c r="Z20" s="20"/>
      <c r="AA20" s="23"/>
      <c r="AB20" s="5"/>
      <c r="AC20" s="8"/>
      <c r="AD20" s="48"/>
      <c r="AE20" s="8"/>
      <c r="AF20" s="8"/>
      <c r="AG20" s="8"/>
      <c r="AH20" s="4"/>
      <c r="AI20" s="8"/>
      <c r="AJ20" s="8"/>
      <c r="AK20" s="8"/>
      <c r="AL20" s="8"/>
      <c r="AM20" s="8"/>
      <c r="AN20" s="8"/>
      <c r="AO20" s="5"/>
      <c r="AP20" s="134">
        <f>(X19/U20)*100</f>
        <v>46.875</v>
      </c>
      <c r="AQ20" s="8"/>
      <c r="AR20" s="8"/>
      <c r="AS20" s="2"/>
      <c r="AT20" s="8"/>
      <c r="AU20" s="8"/>
      <c r="AV20" s="10"/>
    </row>
    <row r="21" spans="2:48" ht="15.75" thickBot="1"/>
    <row r="22" spans="2:48" ht="17.25" customHeight="1" thickBot="1">
      <c r="B22" s="13">
        <v>41373</v>
      </c>
      <c r="C22" s="11" t="s">
        <v>0</v>
      </c>
      <c r="D22" s="15">
        <v>8</v>
      </c>
      <c r="E22" s="2"/>
      <c r="F22" s="7">
        <v>0</v>
      </c>
      <c r="G22" s="7">
        <v>1</v>
      </c>
      <c r="H22" s="7">
        <v>0</v>
      </c>
      <c r="I22" s="7">
        <v>0</v>
      </c>
      <c r="J22" s="7">
        <v>0</v>
      </c>
      <c r="K22" s="7">
        <f>SUM(F22:J22)</f>
        <v>1</v>
      </c>
      <c r="L22" s="2"/>
      <c r="M22" s="7">
        <v>0</v>
      </c>
      <c r="N22" s="7">
        <v>0</v>
      </c>
      <c r="O22" s="2"/>
      <c r="P22" s="17">
        <f>D22-(M22+N22)</f>
        <v>8</v>
      </c>
      <c r="Q22" s="2"/>
      <c r="R22" s="7" t="s">
        <v>51</v>
      </c>
      <c r="S22" s="106">
        <v>1.7</v>
      </c>
      <c r="T22" s="7">
        <v>16</v>
      </c>
      <c r="U22" s="18">
        <v>126</v>
      </c>
      <c r="V22" s="2"/>
      <c r="W22" s="19">
        <v>92</v>
      </c>
      <c r="X22" s="74">
        <v>92</v>
      </c>
      <c r="Y22" s="22"/>
      <c r="Z22" s="19">
        <v>4</v>
      </c>
      <c r="AA22" s="19">
        <v>4</v>
      </c>
      <c r="AB22" s="5"/>
      <c r="AC22" s="18">
        <f>X22*S22</f>
        <v>156.4</v>
      </c>
      <c r="AD22" s="47">
        <v>4</v>
      </c>
      <c r="AE22" s="7">
        <v>0.92</v>
      </c>
      <c r="AF22" s="7">
        <v>0</v>
      </c>
      <c r="AG22" s="47">
        <f>AD22+AF22</f>
        <v>4</v>
      </c>
      <c r="AH22" s="4"/>
      <c r="AI22" s="7">
        <v>0</v>
      </c>
      <c r="AJ22" s="7">
        <v>0</v>
      </c>
      <c r="AK22" s="7">
        <f>100- ((AI22+AJ22)/(X22*2))*100</f>
        <v>100</v>
      </c>
      <c r="AL22" s="49">
        <f>AN19</f>
        <v>386.5200000000001</v>
      </c>
      <c r="AM22" s="49">
        <f>AC22+AD22+AE22+AF22</f>
        <v>161.32</v>
      </c>
      <c r="AN22" s="49">
        <f>AL22-AM22</f>
        <v>225.2000000000001</v>
      </c>
      <c r="AO22" s="5"/>
      <c r="AP22" s="7">
        <f>(X22/U22)*100</f>
        <v>73.015873015873012</v>
      </c>
      <c r="AQ22" s="18">
        <f>(AD22/(AC22+AD22))*100</f>
        <v>2.4937655860349124</v>
      </c>
      <c r="AR22" s="7">
        <f>(AG22/AC22)*100</f>
        <v>2.5575447570332481</v>
      </c>
      <c r="AS22" s="2"/>
      <c r="AT22" s="7" t="s">
        <v>52</v>
      </c>
      <c r="AU22" s="7" t="s">
        <v>52</v>
      </c>
      <c r="AV22" s="7" t="s">
        <v>57</v>
      </c>
    </row>
    <row r="23" spans="2:48" ht="16.5" thickBot="1">
      <c r="B23" s="14" t="s">
        <v>140</v>
      </c>
      <c r="C23" s="12"/>
      <c r="D23" s="12"/>
      <c r="E23" s="2"/>
      <c r="F23" s="8"/>
      <c r="G23" s="8"/>
      <c r="H23" s="8"/>
      <c r="I23" s="8"/>
      <c r="J23" s="8"/>
      <c r="K23" s="8"/>
      <c r="L23" s="2"/>
      <c r="M23" s="8"/>
      <c r="N23" s="8"/>
      <c r="O23" s="2"/>
      <c r="P23" s="133">
        <f>D22-K22-M22-N22</f>
        <v>7</v>
      </c>
      <c r="Q23" s="2"/>
      <c r="R23" s="8"/>
      <c r="S23" s="48"/>
      <c r="T23" s="8"/>
      <c r="U23" s="134">
        <f>P23*T22</f>
        <v>112</v>
      </c>
      <c r="V23" s="2"/>
      <c r="W23" s="20"/>
      <c r="X23" s="75"/>
      <c r="Y23" s="21"/>
      <c r="Z23" s="20"/>
      <c r="AA23" s="23"/>
      <c r="AB23" s="5"/>
      <c r="AC23" s="8"/>
      <c r="AD23" s="48"/>
      <c r="AE23" s="8"/>
      <c r="AF23" s="8"/>
      <c r="AG23" s="8"/>
      <c r="AH23" s="4"/>
      <c r="AI23" s="8"/>
      <c r="AJ23" s="8"/>
      <c r="AK23" s="8"/>
      <c r="AL23" s="8"/>
      <c r="AM23" s="8"/>
      <c r="AN23" s="8"/>
      <c r="AO23" s="5"/>
      <c r="AP23" s="134">
        <f>(X22/U23)*100</f>
        <v>82.142857142857139</v>
      </c>
      <c r="AQ23" s="8"/>
      <c r="AR23" s="8"/>
      <c r="AS23" s="2"/>
      <c r="AT23" s="8"/>
      <c r="AU23" s="8"/>
      <c r="AV23" s="10"/>
    </row>
    <row r="24" spans="2:48" ht="15.75" thickBot="1"/>
    <row r="25" spans="2:48" ht="17.25" customHeight="1" thickBot="1">
      <c r="B25" s="13">
        <v>41374</v>
      </c>
      <c r="C25" s="11" t="s">
        <v>0</v>
      </c>
      <c r="D25" s="15">
        <v>8</v>
      </c>
      <c r="E25" s="2"/>
      <c r="F25" s="7">
        <v>0</v>
      </c>
      <c r="G25" s="7">
        <v>1</v>
      </c>
      <c r="H25" s="7">
        <v>0</v>
      </c>
      <c r="I25" s="7">
        <v>0</v>
      </c>
      <c r="J25" s="7">
        <v>0</v>
      </c>
      <c r="K25" s="7">
        <f>SUM(F25:J25)</f>
        <v>1</v>
      </c>
      <c r="L25" s="2"/>
      <c r="M25" s="7">
        <v>0</v>
      </c>
      <c r="N25" s="7">
        <v>0</v>
      </c>
      <c r="O25" s="2"/>
      <c r="P25" s="17">
        <f>D25-(M25+N25)</f>
        <v>8</v>
      </c>
      <c r="Q25" s="2"/>
      <c r="R25" s="7" t="s">
        <v>51</v>
      </c>
      <c r="S25" s="106">
        <v>1.7</v>
      </c>
      <c r="T25" s="7">
        <v>16</v>
      </c>
      <c r="U25" s="18">
        <v>126</v>
      </c>
      <c r="V25" s="2"/>
      <c r="W25" s="19">
        <v>65</v>
      </c>
      <c r="X25" s="74">
        <v>65</v>
      </c>
      <c r="Y25" s="22"/>
      <c r="Z25" s="19">
        <v>4</v>
      </c>
      <c r="AA25" s="19">
        <v>4</v>
      </c>
      <c r="AB25" s="5"/>
      <c r="AC25" s="18">
        <f>X25*S25</f>
        <v>110.5</v>
      </c>
      <c r="AD25" s="47">
        <v>4.12</v>
      </c>
      <c r="AE25" s="7">
        <v>3.6</v>
      </c>
      <c r="AF25" s="7">
        <v>0</v>
      </c>
      <c r="AG25" s="47">
        <f>AD25+AF25</f>
        <v>4.12</v>
      </c>
      <c r="AH25" s="4"/>
      <c r="AI25" s="7">
        <v>0</v>
      </c>
      <c r="AJ25" s="7">
        <v>0</v>
      </c>
      <c r="AK25" s="7">
        <f>100- ((AI25+AJ25)/(X25*2))*100</f>
        <v>100</v>
      </c>
      <c r="AL25" s="49">
        <f>AN22</f>
        <v>225.2000000000001</v>
      </c>
      <c r="AM25" s="49">
        <f>AC25+AD25+AE25+AF25</f>
        <v>118.22</v>
      </c>
      <c r="AN25" s="49">
        <f>AL25-AM25</f>
        <v>106.9800000000001</v>
      </c>
      <c r="AO25" s="5"/>
      <c r="AP25" s="7">
        <f>(X25/U25)*100</f>
        <v>51.587301587301596</v>
      </c>
      <c r="AQ25" s="18">
        <f>(AD25/(AC25+AD25))*100</f>
        <v>3.5944861280753795</v>
      </c>
      <c r="AR25" s="7">
        <f>(AG25/AC25)*100</f>
        <v>3.7285067873303173</v>
      </c>
      <c r="AS25" s="2"/>
      <c r="AT25" s="7" t="s">
        <v>52</v>
      </c>
      <c r="AU25" s="7" t="s">
        <v>52</v>
      </c>
      <c r="AV25" s="7" t="s">
        <v>57</v>
      </c>
    </row>
    <row r="26" spans="2:48" ht="16.5" thickBot="1">
      <c r="B26" s="14" t="s">
        <v>140</v>
      </c>
      <c r="C26" s="12"/>
      <c r="D26" s="12"/>
      <c r="E26" s="2"/>
      <c r="F26" s="8"/>
      <c r="G26" s="8"/>
      <c r="H26" s="8"/>
      <c r="I26" s="8"/>
      <c r="J26" s="8"/>
      <c r="K26" s="8"/>
      <c r="L26" s="2"/>
      <c r="M26" s="8"/>
      <c r="N26" s="8"/>
      <c r="O26" s="2"/>
      <c r="P26" s="133">
        <f>D25-K25-M25-N25</f>
        <v>7</v>
      </c>
      <c r="Q26" s="2"/>
      <c r="R26" s="8"/>
      <c r="S26" s="48"/>
      <c r="T26" s="8"/>
      <c r="U26" s="134">
        <f>P26*T25</f>
        <v>112</v>
      </c>
      <c r="V26" s="2"/>
      <c r="W26" s="20"/>
      <c r="X26" s="75"/>
      <c r="Y26" s="21"/>
      <c r="Z26" s="20"/>
      <c r="AA26" s="23"/>
      <c r="AB26" s="5"/>
      <c r="AC26" s="8"/>
      <c r="AD26" s="48"/>
      <c r="AE26" s="8"/>
      <c r="AF26" s="8"/>
      <c r="AG26" s="8"/>
      <c r="AH26" s="4"/>
      <c r="AI26" s="8"/>
      <c r="AJ26" s="8"/>
      <c r="AK26" s="8"/>
      <c r="AL26" s="8"/>
      <c r="AM26" s="8"/>
      <c r="AN26" s="8"/>
      <c r="AO26" s="5"/>
      <c r="AP26" s="134">
        <f>(X25/U26)*100</f>
        <v>58.035714285714292</v>
      </c>
      <c r="AQ26" s="8"/>
      <c r="AR26" s="8"/>
      <c r="AS26" s="2"/>
      <c r="AT26" s="8"/>
      <c r="AU26" s="8"/>
      <c r="AV26" s="10"/>
    </row>
    <row r="27" spans="2:48" ht="15.75" thickBot="1"/>
    <row r="28" spans="2:48" ht="17.25" customHeight="1" thickBot="1">
      <c r="B28" s="13">
        <v>41389</v>
      </c>
      <c r="C28" s="11" t="s">
        <v>114</v>
      </c>
      <c r="D28" s="15">
        <v>7.5</v>
      </c>
      <c r="E28" s="2"/>
      <c r="F28" s="7">
        <v>0</v>
      </c>
      <c r="G28" s="7">
        <v>0.5</v>
      </c>
      <c r="H28" s="7">
        <v>0</v>
      </c>
      <c r="I28" s="7">
        <v>0</v>
      </c>
      <c r="J28" s="7">
        <v>0</v>
      </c>
      <c r="K28" s="7">
        <f>SUM(F28:J28)</f>
        <v>0.5</v>
      </c>
      <c r="L28" s="2"/>
      <c r="M28" s="7">
        <v>2.5</v>
      </c>
      <c r="N28" s="7">
        <v>0</v>
      </c>
      <c r="O28" s="2"/>
      <c r="P28" s="17">
        <f>D28-(M28+N28)</f>
        <v>5</v>
      </c>
      <c r="Q28" s="2"/>
      <c r="R28" s="7" t="s">
        <v>51</v>
      </c>
      <c r="S28" s="106">
        <v>1.7</v>
      </c>
      <c r="T28" s="7">
        <v>16</v>
      </c>
      <c r="U28" s="18">
        <v>126</v>
      </c>
      <c r="V28" s="2"/>
      <c r="W28" s="19">
        <v>64</v>
      </c>
      <c r="X28" s="74">
        <v>64</v>
      </c>
      <c r="Y28" s="22"/>
      <c r="Z28" s="19">
        <v>10</v>
      </c>
      <c r="AA28" s="19">
        <v>10</v>
      </c>
      <c r="AB28" s="5"/>
      <c r="AC28" s="18">
        <f>X28*S28</f>
        <v>108.8</v>
      </c>
      <c r="AD28" s="47">
        <v>15.5</v>
      </c>
      <c r="AE28" s="7">
        <v>6.4</v>
      </c>
      <c r="AF28" s="7">
        <v>1.2</v>
      </c>
      <c r="AG28" s="47">
        <f>AD28+AF28</f>
        <v>16.7</v>
      </c>
      <c r="AH28" s="4"/>
      <c r="AI28" s="7">
        <v>0</v>
      </c>
      <c r="AJ28" s="7">
        <v>0</v>
      </c>
      <c r="AK28" s="7">
        <f>100- ((AI28+AJ28)/(X28*2))*100</f>
        <v>100</v>
      </c>
      <c r="AL28" s="49">
        <f>AN25</f>
        <v>106.9800000000001</v>
      </c>
      <c r="AM28" s="49">
        <f>AC28+AD28+AE28+AF28</f>
        <v>131.89999999999998</v>
      </c>
      <c r="AN28" s="49">
        <f>AL28-AM28</f>
        <v>-24.919999999999874</v>
      </c>
      <c r="AO28" s="5"/>
      <c r="AP28" s="7">
        <f>(X28/U28)*100</f>
        <v>50.793650793650791</v>
      </c>
      <c r="AQ28" s="18">
        <f>(AD28/(AC28+AD28))*100</f>
        <v>12.469831053901851</v>
      </c>
      <c r="AR28" s="7">
        <f>(AG28/AC28)*100</f>
        <v>15.349264705882353</v>
      </c>
      <c r="AS28" s="2"/>
      <c r="AT28" s="7" t="s">
        <v>52</v>
      </c>
      <c r="AU28" s="7" t="s">
        <v>52</v>
      </c>
      <c r="AV28" s="7" t="s">
        <v>57</v>
      </c>
    </row>
    <row r="29" spans="2:48" ht="16.5" thickBot="1">
      <c r="B29" s="14" t="s">
        <v>80</v>
      </c>
      <c r="C29" s="12"/>
      <c r="D29" s="12"/>
      <c r="E29" s="2"/>
      <c r="F29" s="8"/>
      <c r="G29" s="8"/>
      <c r="H29" s="8"/>
      <c r="I29" s="8"/>
      <c r="J29" s="8"/>
      <c r="K29" s="8"/>
      <c r="L29" s="2"/>
      <c r="M29" s="8"/>
      <c r="N29" s="8"/>
      <c r="O29" s="2"/>
      <c r="P29" s="133">
        <f>D28-K28-M28-N28</f>
        <v>4.5</v>
      </c>
      <c r="Q29" s="2"/>
      <c r="R29" s="8"/>
      <c r="S29" s="48"/>
      <c r="T29" s="8"/>
      <c r="U29" s="134">
        <f>P29*T28</f>
        <v>72</v>
      </c>
      <c r="V29" s="2"/>
      <c r="W29" s="20"/>
      <c r="X29" s="75"/>
      <c r="Y29" s="21"/>
      <c r="Z29" s="20"/>
      <c r="AA29" s="23"/>
      <c r="AB29" s="5"/>
      <c r="AC29" s="8"/>
      <c r="AD29" s="48"/>
      <c r="AE29" s="8"/>
      <c r="AF29" s="8"/>
      <c r="AG29" s="8"/>
      <c r="AH29" s="4"/>
      <c r="AI29" s="8"/>
      <c r="AJ29" s="8"/>
      <c r="AK29" s="8"/>
      <c r="AL29" s="8"/>
      <c r="AM29" s="8"/>
      <c r="AN29" s="8"/>
      <c r="AO29" s="5"/>
      <c r="AP29" s="134">
        <f>(X28/U29)*100</f>
        <v>88.888888888888886</v>
      </c>
      <c r="AQ29" s="8"/>
      <c r="AR29" s="8"/>
      <c r="AS29" s="2"/>
      <c r="AT29" s="8"/>
      <c r="AU29" s="8"/>
      <c r="AV29" s="10"/>
    </row>
    <row r="30" spans="2:48" ht="15.75" thickBot="1"/>
    <row r="31" spans="2:48">
      <c r="B31" s="29" t="s">
        <v>32</v>
      </c>
      <c r="C31" s="30" t="s">
        <v>1</v>
      </c>
      <c r="D31" s="31" t="s">
        <v>1</v>
      </c>
      <c r="E31" s="54"/>
      <c r="F31" s="212" t="s">
        <v>12</v>
      </c>
      <c r="G31" s="213"/>
      <c r="H31" s="213"/>
      <c r="I31" s="213"/>
      <c r="J31" s="213"/>
      <c r="K31" s="214"/>
      <c r="L31" s="15"/>
      <c r="M31" s="215" t="s">
        <v>33</v>
      </c>
      <c r="N31" s="216"/>
      <c r="O31" s="15"/>
      <c r="P31" s="50" t="s">
        <v>10</v>
      </c>
      <c r="Q31" s="54"/>
      <c r="R31" s="50" t="s">
        <v>41</v>
      </c>
      <c r="S31" s="104"/>
      <c r="T31" s="50" t="s">
        <v>29</v>
      </c>
      <c r="U31" s="55" t="s">
        <v>14</v>
      </c>
      <c r="V31" s="54" t="s">
        <v>9</v>
      </c>
      <c r="W31" s="98" t="s">
        <v>62</v>
      </c>
      <c r="X31" s="96" t="s">
        <v>14</v>
      </c>
      <c r="Y31" s="56"/>
      <c r="Z31" s="102" t="s">
        <v>59</v>
      </c>
      <c r="AA31" s="99" t="s">
        <v>43</v>
      </c>
      <c r="AB31" s="54"/>
      <c r="AC31" s="57" t="s">
        <v>38</v>
      </c>
      <c r="AD31" s="58"/>
      <c r="AE31" s="59"/>
      <c r="AF31" s="60"/>
      <c r="AG31" s="50" t="s">
        <v>11</v>
      </c>
      <c r="AH31" s="54"/>
      <c r="AI31" s="217" t="s">
        <v>47</v>
      </c>
      <c r="AJ31" s="218"/>
      <c r="AK31" s="219"/>
      <c r="AL31" s="217" t="s">
        <v>39</v>
      </c>
      <c r="AM31" s="218"/>
      <c r="AN31" s="219"/>
      <c r="AO31" s="54"/>
      <c r="AP31" s="55" t="s">
        <v>22</v>
      </c>
      <c r="AQ31" s="50" t="s">
        <v>20</v>
      </c>
      <c r="AR31" s="50" t="s">
        <v>20</v>
      </c>
      <c r="AS31" s="54"/>
      <c r="AT31" s="15" t="s">
        <v>22</v>
      </c>
      <c r="AU31" s="15" t="s">
        <v>9</v>
      </c>
      <c r="AV31" s="61" t="s">
        <v>9</v>
      </c>
    </row>
    <row r="32" spans="2:48" ht="15.75" thickBot="1">
      <c r="B32" s="32" t="s">
        <v>9</v>
      </c>
      <c r="C32" s="25" t="s">
        <v>9</v>
      </c>
      <c r="D32" s="33" t="s">
        <v>10</v>
      </c>
      <c r="E32" s="3"/>
      <c r="F32" s="37" t="s">
        <v>3</v>
      </c>
      <c r="G32" s="37" t="s">
        <v>4</v>
      </c>
      <c r="H32" s="37" t="s">
        <v>5</v>
      </c>
      <c r="I32" s="37" t="s">
        <v>6</v>
      </c>
      <c r="J32" s="37" t="s">
        <v>8</v>
      </c>
      <c r="K32" s="37" t="s">
        <v>11</v>
      </c>
      <c r="L32" s="2"/>
      <c r="M32" s="38" t="s">
        <v>10</v>
      </c>
      <c r="N32" s="39" t="s">
        <v>61</v>
      </c>
      <c r="O32" s="1"/>
      <c r="P32" s="25" t="s">
        <v>2</v>
      </c>
      <c r="Q32" s="3"/>
      <c r="R32" s="25"/>
      <c r="S32" s="105" t="s">
        <v>34</v>
      </c>
      <c r="T32" s="25" t="s">
        <v>46</v>
      </c>
      <c r="U32" s="41" t="s">
        <v>16</v>
      </c>
      <c r="V32" s="3" t="s">
        <v>9</v>
      </c>
      <c r="W32" s="101" t="s">
        <v>58</v>
      </c>
      <c r="X32" s="97" t="s">
        <v>11</v>
      </c>
      <c r="Y32" s="6"/>
      <c r="Z32" s="103" t="s">
        <v>42</v>
      </c>
      <c r="AA32" s="100"/>
      <c r="AB32" s="3"/>
      <c r="AC32" s="24" t="s">
        <v>23</v>
      </c>
      <c r="AD32" s="46" t="s">
        <v>18</v>
      </c>
      <c r="AE32" s="24" t="s">
        <v>25</v>
      </c>
      <c r="AF32" s="24" t="s">
        <v>26</v>
      </c>
      <c r="AG32" s="25" t="s">
        <v>30</v>
      </c>
      <c r="AH32" s="16"/>
      <c r="AI32" s="26"/>
      <c r="AJ32" s="27"/>
      <c r="AK32" s="28"/>
      <c r="AL32" s="26" t="s">
        <v>60</v>
      </c>
      <c r="AM32" s="27"/>
      <c r="AN32" s="110" t="s">
        <v>144</v>
      </c>
      <c r="AO32" s="3"/>
      <c r="AP32" s="41" t="s">
        <v>14</v>
      </c>
      <c r="AQ32" s="25" t="s">
        <v>27</v>
      </c>
      <c r="AR32" s="25" t="s">
        <v>28</v>
      </c>
      <c r="AS32" s="3"/>
      <c r="AT32" s="2" t="s">
        <v>14</v>
      </c>
      <c r="AU32" s="2" t="s">
        <v>27</v>
      </c>
      <c r="AV32" s="62" t="s">
        <v>28</v>
      </c>
    </row>
    <row r="33" spans="2:48" ht="15.75" thickBot="1">
      <c r="B33" s="34"/>
      <c r="C33" s="35"/>
      <c r="D33" s="36" t="s">
        <v>9</v>
      </c>
      <c r="E33" s="52"/>
      <c r="F33" s="63"/>
      <c r="G33" s="63"/>
      <c r="H33" s="63"/>
      <c r="I33" s="63" t="s">
        <v>7</v>
      </c>
      <c r="J33" s="63"/>
      <c r="K33" s="63"/>
      <c r="L33" s="12"/>
      <c r="M33" s="51" t="s">
        <v>15</v>
      </c>
      <c r="N33" s="63"/>
      <c r="O33" s="12"/>
      <c r="P33" s="35" t="s">
        <v>9</v>
      </c>
      <c r="Q33" s="52"/>
      <c r="R33" s="35"/>
      <c r="S33" s="67"/>
      <c r="T33" s="35" t="s">
        <v>13</v>
      </c>
      <c r="U33" s="64" t="s">
        <v>17</v>
      </c>
      <c r="V33" s="52"/>
      <c r="W33" s="42" t="s">
        <v>19</v>
      </c>
      <c r="X33" s="65"/>
      <c r="Y33" s="52"/>
      <c r="Z33" s="43" t="s">
        <v>19</v>
      </c>
      <c r="AA33" s="44" t="s">
        <v>19</v>
      </c>
      <c r="AB33" s="66"/>
      <c r="AC33" s="35" t="s">
        <v>24</v>
      </c>
      <c r="AD33" s="67" t="s">
        <v>24</v>
      </c>
      <c r="AE33" s="35" t="s">
        <v>24</v>
      </c>
      <c r="AF33" s="35" t="s">
        <v>24</v>
      </c>
      <c r="AG33" s="35" t="s">
        <v>24</v>
      </c>
      <c r="AH33" s="52"/>
      <c r="AI33" s="68" t="s">
        <v>49</v>
      </c>
      <c r="AJ33" s="69" t="s">
        <v>48</v>
      </c>
      <c r="AK33" s="70" t="s">
        <v>50</v>
      </c>
      <c r="AL33" s="71" t="s">
        <v>36</v>
      </c>
      <c r="AM33" s="69" t="s">
        <v>35</v>
      </c>
      <c r="AN33" s="70" t="s">
        <v>37</v>
      </c>
      <c r="AO33" s="52"/>
      <c r="AP33" s="64" t="s">
        <v>20</v>
      </c>
      <c r="AQ33" s="35"/>
      <c r="AR33" s="35"/>
      <c r="AS33" s="52"/>
      <c r="AT33" s="72">
        <v>1</v>
      </c>
      <c r="AU33" s="73">
        <v>0</v>
      </c>
      <c r="AV33" s="53" t="s">
        <v>31</v>
      </c>
    </row>
    <row r="34" spans="2:48" ht="17.25" customHeight="1" thickBot="1">
      <c r="B34" s="13">
        <v>41390</v>
      </c>
      <c r="C34" s="11" t="s">
        <v>0</v>
      </c>
      <c r="D34" s="15">
        <v>8</v>
      </c>
      <c r="E34" s="2"/>
      <c r="F34" s="7">
        <v>1</v>
      </c>
      <c r="G34" s="7">
        <v>0</v>
      </c>
      <c r="H34" s="7">
        <v>1</v>
      </c>
      <c r="I34" s="7">
        <v>0</v>
      </c>
      <c r="J34" s="7">
        <v>0</v>
      </c>
      <c r="K34" s="7">
        <f>SUM(F34:J34)</f>
        <v>2</v>
      </c>
      <c r="L34" s="2"/>
      <c r="M34" s="7">
        <v>0</v>
      </c>
      <c r="N34" s="7">
        <v>0</v>
      </c>
      <c r="O34" s="2"/>
      <c r="P34" s="17">
        <f>D34-(M34+N34)</f>
        <v>8</v>
      </c>
      <c r="Q34" s="2"/>
      <c r="R34" s="7" t="s">
        <v>51</v>
      </c>
      <c r="S34" s="106">
        <v>1.7</v>
      </c>
      <c r="T34" s="7">
        <v>16</v>
      </c>
      <c r="U34" s="18">
        <v>126</v>
      </c>
      <c r="V34" s="2"/>
      <c r="W34" s="19">
        <v>95</v>
      </c>
      <c r="X34" s="74">
        <v>95</v>
      </c>
      <c r="Y34" s="22"/>
      <c r="Z34" s="19">
        <v>4</v>
      </c>
      <c r="AA34" s="19">
        <v>4</v>
      </c>
      <c r="AB34" s="5"/>
      <c r="AC34" s="18">
        <f>X34*S34</f>
        <v>161.5</v>
      </c>
      <c r="AD34" s="47">
        <v>12</v>
      </c>
      <c r="AE34" s="7">
        <v>3.6</v>
      </c>
      <c r="AF34" s="7">
        <v>0</v>
      </c>
      <c r="AG34" s="47">
        <f>AD34+AF34</f>
        <v>12</v>
      </c>
      <c r="AH34" s="4"/>
      <c r="AI34" s="7">
        <v>0</v>
      </c>
      <c r="AJ34" s="7">
        <v>0</v>
      </c>
      <c r="AK34" s="7">
        <f>100- ((AI34+AJ34)/(X34*2))*100</f>
        <v>100</v>
      </c>
      <c r="AL34" s="49">
        <v>805</v>
      </c>
      <c r="AM34" s="49">
        <f>AC34+AD34+AE34+AF34</f>
        <v>177.1</v>
      </c>
      <c r="AN34" s="49">
        <f>AL34-AM34</f>
        <v>627.9</v>
      </c>
      <c r="AO34" s="5"/>
      <c r="AP34" s="7">
        <f>(X34/U34)*100</f>
        <v>75.396825396825392</v>
      </c>
      <c r="AQ34" s="18">
        <f>(AD34/(AC34+AD34))*100</f>
        <v>6.9164265129683002</v>
      </c>
      <c r="AR34" s="7">
        <f>(AG34/AC34)*100</f>
        <v>7.4303405572755414</v>
      </c>
      <c r="AS34" s="2"/>
      <c r="AT34" s="7" t="s">
        <v>52</v>
      </c>
      <c r="AU34" s="7" t="s">
        <v>52</v>
      </c>
      <c r="AV34" s="7" t="s">
        <v>57</v>
      </c>
    </row>
    <row r="35" spans="2:48" ht="16.5" thickBot="1">
      <c r="B35" s="14" t="s">
        <v>142</v>
      </c>
      <c r="C35" s="12"/>
      <c r="D35" s="12"/>
      <c r="E35" s="2"/>
      <c r="F35" s="8"/>
      <c r="G35" s="8"/>
      <c r="H35" s="8"/>
      <c r="I35" s="8"/>
      <c r="J35" s="8"/>
      <c r="K35" s="8"/>
      <c r="L35" s="2"/>
      <c r="M35" s="8"/>
      <c r="N35" s="8"/>
      <c r="O35" s="2"/>
      <c r="P35" s="133">
        <f>D34-K34-M34-N34</f>
        <v>6</v>
      </c>
      <c r="Q35" s="2"/>
      <c r="R35" s="8"/>
      <c r="S35" s="48"/>
      <c r="T35" s="8"/>
      <c r="U35" s="134">
        <f>P35*T34</f>
        <v>96</v>
      </c>
      <c r="V35" s="2"/>
      <c r="W35" s="20"/>
      <c r="X35" s="75"/>
      <c r="Y35" s="21"/>
      <c r="Z35" s="20"/>
      <c r="AA35" s="23"/>
      <c r="AB35" s="5"/>
      <c r="AC35" s="8"/>
      <c r="AD35" s="48"/>
      <c r="AE35" s="8"/>
      <c r="AF35" s="8"/>
      <c r="AG35" s="8"/>
      <c r="AH35" s="4"/>
      <c r="AI35" s="8"/>
      <c r="AJ35" s="8"/>
      <c r="AK35" s="8"/>
      <c r="AL35" s="8"/>
      <c r="AM35" s="8"/>
      <c r="AN35" s="8"/>
      <c r="AO35" s="5"/>
      <c r="AP35" s="134">
        <f>(X34/U35)*100</f>
        <v>98.958333333333343</v>
      </c>
      <c r="AQ35" s="8"/>
      <c r="AR35" s="8"/>
      <c r="AS35" s="2"/>
      <c r="AT35" s="8"/>
      <c r="AU35" s="8"/>
      <c r="AV35" s="10"/>
    </row>
    <row r="36" spans="2:48" ht="15.75" thickBot="1"/>
    <row r="37" spans="2:48" ht="17.25" customHeight="1" thickBot="1">
      <c r="B37" s="13">
        <v>41390</v>
      </c>
      <c r="C37" s="11" t="s">
        <v>114</v>
      </c>
      <c r="D37" s="15">
        <v>7.5</v>
      </c>
      <c r="E37" s="2"/>
      <c r="F37" s="7">
        <v>0</v>
      </c>
      <c r="G37" s="7">
        <v>0.5</v>
      </c>
      <c r="H37" s="7">
        <v>0</v>
      </c>
      <c r="I37" s="7">
        <v>0</v>
      </c>
      <c r="J37" s="7">
        <v>0</v>
      </c>
      <c r="K37" s="7">
        <f>SUM(F37:J37)</f>
        <v>0.5</v>
      </c>
      <c r="L37" s="2"/>
      <c r="M37" s="7">
        <v>2.5</v>
      </c>
      <c r="N37" s="7">
        <v>0</v>
      </c>
      <c r="O37" s="2"/>
      <c r="P37" s="17">
        <f>D37-(M37+N37)</f>
        <v>5</v>
      </c>
      <c r="Q37" s="2"/>
      <c r="R37" s="7" t="s">
        <v>51</v>
      </c>
      <c r="S37" s="106">
        <v>1.7</v>
      </c>
      <c r="T37" s="7">
        <v>16</v>
      </c>
      <c r="U37" s="18">
        <v>126</v>
      </c>
      <c r="V37" s="2"/>
      <c r="W37" s="19">
        <v>82</v>
      </c>
      <c r="X37" s="74">
        <v>82</v>
      </c>
      <c r="Y37" s="22"/>
      <c r="Z37" s="19">
        <v>0</v>
      </c>
      <c r="AA37" s="19">
        <v>0</v>
      </c>
      <c r="AB37" s="5"/>
      <c r="AC37" s="18">
        <f>X37*S37</f>
        <v>139.4</v>
      </c>
      <c r="AD37" s="47">
        <v>0</v>
      </c>
      <c r="AE37" s="7">
        <v>3</v>
      </c>
      <c r="AF37" s="7">
        <v>2.5299999999999998</v>
      </c>
      <c r="AG37" s="47">
        <f>AD37+AF37</f>
        <v>2.5299999999999998</v>
      </c>
      <c r="AH37" s="4"/>
      <c r="AI37" s="7">
        <v>0</v>
      </c>
      <c r="AJ37" s="7">
        <v>0</v>
      </c>
      <c r="AK37" s="7">
        <f>100- ((AI37+AJ37)/(X37*2))*100</f>
        <v>100</v>
      </c>
      <c r="AL37" s="49">
        <f>AN34</f>
        <v>627.9</v>
      </c>
      <c r="AM37" s="49">
        <f>AC37+AD37+AE37+AF37</f>
        <v>144.93</v>
      </c>
      <c r="AN37" s="49">
        <f>AL37-AM37</f>
        <v>482.96999999999997</v>
      </c>
      <c r="AO37" s="5"/>
      <c r="AP37" s="7">
        <f>(X37/U37)*100</f>
        <v>65.079365079365076</v>
      </c>
      <c r="AQ37" s="18">
        <f>(AD37/(AC37+AD37))*100</f>
        <v>0</v>
      </c>
      <c r="AR37" s="7">
        <f>(AG37/AC37)*100</f>
        <v>1.8149210903873743</v>
      </c>
      <c r="AS37" s="2"/>
      <c r="AT37" s="7" t="s">
        <v>52</v>
      </c>
      <c r="AU37" s="7" t="s">
        <v>52</v>
      </c>
      <c r="AV37" s="7" t="s">
        <v>57</v>
      </c>
    </row>
    <row r="38" spans="2:48" ht="16.5" thickBot="1">
      <c r="B38" s="14" t="s">
        <v>140</v>
      </c>
      <c r="C38" s="12"/>
      <c r="D38" s="12"/>
      <c r="E38" s="2"/>
      <c r="F38" s="8"/>
      <c r="G38" s="8"/>
      <c r="H38" s="8"/>
      <c r="I38" s="8"/>
      <c r="J38" s="8"/>
      <c r="K38" s="8"/>
      <c r="L38" s="2"/>
      <c r="M38" s="8"/>
      <c r="N38" s="8"/>
      <c r="O38" s="2"/>
      <c r="P38" s="133">
        <f>D37-K37-M37-N37</f>
        <v>4.5</v>
      </c>
      <c r="Q38" s="2"/>
      <c r="R38" s="8"/>
      <c r="S38" s="48"/>
      <c r="T38" s="8"/>
      <c r="U38" s="134">
        <f>P38*T37</f>
        <v>72</v>
      </c>
      <c r="V38" s="2"/>
      <c r="W38" s="20"/>
      <c r="X38" s="75"/>
      <c r="Y38" s="21"/>
      <c r="Z38" s="20"/>
      <c r="AA38" s="23"/>
      <c r="AB38" s="5"/>
      <c r="AC38" s="8"/>
      <c r="AD38" s="48"/>
      <c r="AE38" s="8"/>
      <c r="AF38" s="8"/>
      <c r="AG38" s="8"/>
      <c r="AH38" s="4"/>
      <c r="AI38" s="8"/>
      <c r="AJ38" s="8"/>
      <c r="AK38" s="8"/>
      <c r="AL38" s="8"/>
      <c r="AM38" s="8"/>
      <c r="AN38" s="8"/>
      <c r="AO38" s="5"/>
      <c r="AP38" s="134">
        <f>(X37/U38)*100</f>
        <v>113.88888888888889</v>
      </c>
      <c r="AQ38" s="8"/>
      <c r="AR38" s="8"/>
      <c r="AS38" s="2"/>
      <c r="AT38" s="8"/>
      <c r="AU38" s="8"/>
      <c r="AV38" s="10"/>
    </row>
    <row r="39" spans="2:48" ht="15.75" thickBot="1"/>
    <row r="40" spans="2:48" ht="17.25" customHeight="1" thickBot="1">
      <c r="B40" s="13">
        <v>41391</v>
      </c>
      <c r="C40" s="11" t="s">
        <v>0</v>
      </c>
      <c r="D40" s="15">
        <v>8</v>
      </c>
      <c r="E40" s="2"/>
      <c r="F40" s="7">
        <v>0</v>
      </c>
      <c r="G40" s="7">
        <v>2</v>
      </c>
      <c r="H40" s="7">
        <v>0</v>
      </c>
      <c r="I40" s="7">
        <v>0</v>
      </c>
      <c r="J40" s="7">
        <v>0</v>
      </c>
      <c r="K40" s="7">
        <f>SUM(F40:J40)</f>
        <v>2</v>
      </c>
      <c r="L40" s="2"/>
      <c r="M40" s="7">
        <v>0</v>
      </c>
      <c r="N40" s="7">
        <v>0</v>
      </c>
      <c r="O40" s="2"/>
      <c r="P40" s="17">
        <f>D40-(M40+N40)</f>
        <v>8</v>
      </c>
      <c r="Q40" s="2"/>
      <c r="R40" s="7" t="s">
        <v>51</v>
      </c>
      <c r="S40" s="106">
        <v>1.7</v>
      </c>
      <c r="T40" s="7">
        <v>16</v>
      </c>
      <c r="U40" s="18">
        <v>126</v>
      </c>
      <c r="V40" s="2"/>
      <c r="W40" s="19">
        <v>96</v>
      </c>
      <c r="X40" s="74">
        <v>96</v>
      </c>
      <c r="Y40" s="22"/>
      <c r="Z40" s="19">
        <v>2</v>
      </c>
      <c r="AA40" s="19">
        <v>2</v>
      </c>
      <c r="AB40" s="5"/>
      <c r="AC40" s="18">
        <f>X40*S40</f>
        <v>163.19999999999999</v>
      </c>
      <c r="AD40" s="47">
        <v>2.17</v>
      </c>
      <c r="AE40" s="7">
        <v>0.96</v>
      </c>
      <c r="AF40" s="7">
        <v>0</v>
      </c>
      <c r="AG40" s="47">
        <f>AD40+AF40</f>
        <v>2.17</v>
      </c>
      <c r="AH40" s="4"/>
      <c r="AI40" s="7">
        <v>0</v>
      </c>
      <c r="AJ40" s="7">
        <v>0</v>
      </c>
      <c r="AK40" s="7">
        <f>100- ((AI40+AJ40)/(X40*2))*100</f>
        <v>100</v>
      </c>
      <c r="AL40" s="49">
        <f>AN37</f>
        <v>482.96999999999997</v>
      </c>
      <c r="AM40" s="49">
        <f>AC40+AD40+AE40+AF40</f>
        <v>166.32999999999998</v>
      </c>
      <c r="AN40" s="49">
        <f>AL40-AM40</f>
        <v>316.64</v>
      </c>
      <c r="AO40" s="5"/>
      <c r="AP40" s="7">
        <f>(X40/U40)*100</f>
        <v>76.19047619047619</v>
      </c>
      <c r="AQ40" s="18">
        <f>(AD40/(AC40+AD40))*100</f>
        <v>1.3122089859103829</v>
      </c>
      <c r="AR40" s="7">
        <f>(AG40/AC40)*100</f>
        <v>1.3296568627450982</v>
      </c>
      <c r="AS40" s="2"/>
      <c r="AT40" s="7" t="s">
        <v>52</v>
      </c>
      <c r="AU40" s="7" t="s">
        <v>52</v>
      </c>
      <c r="AV40" s="7" t="s">
        <v>57</v>
      </c>
    </row>
    <row r="41" spans="2:48" ht="16.5" thickBot="1">
      <c r="B41" s="14" t="s">
        <v>143</v>
      </c>
      <c r="C41" s="12"/>
      <c r="D41" s="12"/>
      <c r="E41" s="2"/>
      <c r="F41" s="8"/>
      <c r="G41" s="8"/>
      <c r="H41" s="8"/>
      <c r="I41" s="8"/>
      <c r="J41" s="8"/>
      <c r="K41" s="8"/>
      <c r="L41" s="2"/>
      <c r="M41" s="8"/>
      <c r="N41" s="8"/>
      <c r="O41" s="2"/>
      <c r="P41" s="133">
        <f>D40-K40-M40-N40</f>
        <v>6</v>
      </c>
      <c r="Q41" s="2"/>
      <c r="R41" s="8"/>
      <c r="S41" s="48"/>
      <c r="T41" s="8"/>
      <c r="U41" s="134">
        <f>P41*T40</f>
        <v>96</v>
      </c>
      <c r="V41" s="2"/>
      <c r="W41" s="20"/>
      <c r="X41" s="75"/>
      <c r="Y41" s="21"/>
      <c r="Z41" s="20"/>
      <c r="AA41" s="23"/>
      <c r="AB41" s="5"/>
      <c r="AC41" s="8"/>
      <c r="AD41" s="48"/>
      <c r="AE41" s="8"/>
      <c r="AF41" s="8"/>
      <c r="AG41" s="8"/>
      <c r="AH41" s="4"/>
      <c r="AI41" s="8"/>
      <c r="AJ41" s="8"/>
      <c r="AK41" s="8"/>
      <c r="AL41" s="8"/>
      <c r="AM41" s="8"/>
      <c r="AN41" s="8"/>
      <c r="AO41" s="5"/>
      <c r="AP41" s="134">
        <f>(X40/U41)*100</f>
        <v>100</v>
      </c>
      <c r="AQ41" s="8"/>
      <c r="AR41" s="8"/>
      <c r="AS41" s="2"/>
      <c r="AT41" s="8"/>
      <c r="AU41" s="8"/>
      <c r="AV41" s="10"/>
    </row>
    <row r="42" spans="2:48" ht="15.75" thickBot="1"/>
    <row r="43" spans="2:48" ht="17.25" customHeight="1" thickBot="1">
      <c r="B43" s="13">
        <v>41393</v>
      </c>
      <c r="C43" s="11" t="s">
        <v>114</v>
      </c>
      <c r="D43" s="15">
        <v>7.5</v>
      </c>
      <c r="E43" s="2"/>
      <c r="F43" s="7">
        <v>0</v>
      </c>
      <c r="G43" s="7">
        <v>1</v>
      </c>
      <c r="H43" s="7">
        <v>0</v>
      </c>
      <c r="I43" s="7">
        <v>0</v>
      </c>
      <c r="J43" s="7">
        <v>0</v>
      </c>
      <c r="K43" s="7">
        <f>SUM(F43:J43)</f>
        <v>1</v>
      </c>
      <c r="L43" s="2"/>
      <c r="M43" s="7">
        <v>2.5</v>
      </c>
      <c r="N43" s="7">
        <v>0</v>
      </c>
      <c r="O43" s="2"/>
      <c r="P43" s="17">
        <f>D43-(M43+N43)</f>
        <v>5</v>
      </c>
      <c r="Q43" s="2"/>
      <c r="R43" s="7" t="s">
        <v>51</v>
      </c>
      <c r="S43" s="106">
        <v>1.7</v>
      </c>
      <c r="T43" s="7">
        <v>16</v>
      </c>
      <c r="U43" s="18">
        <v>126</v>
      </c>
      <c r="V43" s="2"/>
      <c r="W43" s="19">
        <v>65</v>
      </c>
      <c r="X43" s="74">
        <v>65</v>
      </c>
      <c r="Y43" s="22"/>
      <c r="Z43" s="19">
        <v>0</v>
      </c>
      <c r="AA43" s="19">
        <v>2</v>
      </c>
      <c r="AB43" s="5"/>
      <c r="AC43" s="18">
        <f>X43*S43</f>
        <v>110.5</v>
      </c>
      <c r="AD43" s="47">
        <v>3.3</v>
      </c>
      <c r="AE43" s="7">
        <v>0.7</v>
      </c>
      <c r="AF43" s="7">
        <v>0</v>
      </c>
      <c r="AG43" s="47">
        <f>AD43+AF43</f>
        <v>3.3</v>
      </c>
      <c r="AH43" s="4"/>
      <c r="AI43" s="7">
        <v>0</v>
      </c>
      <c r="AJ43" s="7">
        <v>0</v>
      </c>
      <c r="AK43" s="7">
        <f>100- ((AI43+AJ43)/(X43*2))*100</f>
        <v>100</v>
      </c>
      <c r="AL43" s="49">
        <f>AN40</f>
        <v>316.64</v>
      </c>
      <c r="AM43" s="49">
        <f>AC43+AD43+AE43+AF43</f>
        <v>114.5</v>
      </c>
      <c r="AN43" s="49">
        <f>AL43-AM43</f>
        <v>202.14</v>
      </c>
      <c r="AO43" s="5"/>
      <c r="AP43" s="7">
        <f>(X43/U43)*100</f>
        <v>51.587301587301596</v>
      </c>
      <c r="AQ43" s="18">
        <f>(AD43/(AC43+AD43))*100</f>
        <v>2.8998242530755709</v>
      </c>
      <c r="AR43" s="7">
        <f>(AG43/AC43)*100</f>
        <v>2.9864253393665154</v>
      </c>
      <c r="AS43" s="2"/>
      <c r="AT43" s="7" t="s">
        <v>52</v>
      </c>
      <c r="AU43" s="7" t="s">
        <v>52</v>
      </c>
      <c r="AV43" s="7" t="s">
        <v>57</v>
      </c>
    </row>
    <row r="44" spans="2:48" ht="16.5" thickBot="1">
      <c r="B44" s="14" t="s">
        <v>143</v>
      </c>
      <c r="C44" s="12"/>
      <c r="D44" s="12"/>
      <c r="E44" s="2"/>
      <c r="F44" s="8"/>
      <c r="G44" s="8"/>
      <c r="H44" s="8"/>
      <c r="I44" s="8"/>
      <c r="J44" s="8"/>
      <c r="K44" s="8"/>
      <c r="L44" s="2"/>
      <c r="M44" s="8"/>
      <c r="N44" s="8"/>
      <c r="O44" s="2"/>
      <c r="P44" s="133">
        <f>D43-K43-M43-N43</f>
        <v>4</v>
      </c>
      <c r="Q44" s="2"/>
      <c r="R44" s="8"/>
      <c r="S44" s="48"/>
      <c r="T44" s="8"/>
      <c r="U44" s="134">
        <f>P44*T43</f>
        <v>64</v>
      </c>
      <c r="V44" s="2"/>
      <c r="W44" s="20"/>
      <c r="X44" s="75"/>
      <c r="Y44" s="21"/>
      <c r="Z44" s="20"/>
      <c r="AA44" s="23"/>
      <c r="AB44" s="5"/>
      <c r="AC44" s="8"/>
      <c r="AD44" s="48"/>
      <c r="AE44" s="8"/>
      <c r="AF44" s="8"/>
      <c r="AG44" s="8"/>
      <c r="AH44" s="4"/>
      <c r="AI44" s="8"/>
      <c r="AJ44" s="8"/>
      <c r="AK44" s="8"/>
      <c r="AL44" s="8"/>
      <c r="AM44" s="8"/>
      <c r="AN44" s="8"/>
      <c r="AO44" s="5"/>
      <c r="AP44" s="134">
        <f>(X43/U44)*100</f>
        <v>101.5625</v>
      </c>
      <c r="AQ44" s="8"/>
      <c r="AR44" s="8"/>
      <c r="AS44" s="2"/>
      <c r="AT44" s="8"/>
      <c r="AU44" s="8"/>
      <c r="AV44" s="10"/>
    </row>
    <row r="45" spans="2:48" ht="15.75" thickBot="1"/>
    <row r="46" spans="2:48" ht="17.25" customHeight="1" thickBot="1">
      <c r="B46" s="13">
        <v>41394</v>
      </c>
      <c r="C46" s="11" t="s">
        <v>0</v>
      </c>
      <c r="D46" s="15">
        <v>8</v>
      </c>
      <c r="E46" s="2"/>
      <c r="F46" s="7">
        <v>3.2</v>
      </c>
      <c r="G46" s="7"/>
      <c r="H46" s="7">
        <v>0</v>
      </c>
      <c r="I46" s="7">
        <v>0</v>
      </c>
      <c r="J46" s="7">
        <v>0</v>
      </c>
      <c r="K46" s="7">
        <f>SUM(F46:J46)</f>
        <v>3.2</v>
      </c>
      <c r="L46" s="2"/>
      <c r="M46" s="7">
        <v>0</v>
      </c>
      <c r="N46" s="7">
        <v>0</v>
      </c>
      <c r="O46" s="2"/>
      <c r="P46" s="17">
        <f>D46-(M46+N46)</f>
        <v>8</v>
      </c>
      <c r="Q46" s="2"/>
      <c r="R46" s="7" t="s">
        <v>51</v>
      </c>
      <c r="S46" s="106">
        <v>1.7</v>
      </c>
      <c r="T46" s="7">
        <v>16</v>
      </c>
      <c r="U46" s="18">
        <v>126</v>
      </c>
      <c r="V46" s="2"/>
      <c r="W46" s="19">
        <v>72</v>
      </c>
      <c r="X46" s="74">
        <v>72</v>
      </c>
      <c r="Y46" s="22"/>
      <c r="Z46" s="19">
        <v>9</v>
      </c>
      <c r="AA46" s="19">
        <v>9</v>
      </c>
      <c r="AB46" s="5"/>
      <c r="AC46" s="18">
        <f>X46*S46</f>
        <v>122.39999999999999</v>
      </c>
      <c r="AD46" s="47">
        <v>15</v>
      </c>
      <c r="AE46" s="7">
        <v>0.72</v>
      </c>
      <c r="AF46" s="7">
        <v>0</v>
      </c>
      <c r="AG46" s="47">
        <f>AD46+AF46</f>
        <v>15</v>
      </c>
      <c r="AH46" s="4"/>
      <c r="AI46" s="7">
        <v>0</v>
      </c>
      <c r="AJ46" s="7">
        <v>0</v>
      </c>
      <c r="AK46" s="7">
        <f>100- ((AI46+AJ46)/(X46*2))*100</f>
        <v>100</v>
      </c>
      <c r="AL46" s="49">
        <f>AN43</f>
        <v>202.14</v>
      </c>
      <c r="AM46" s="49">
        <f>AC46+AD46+AE46+AF46</f>
        <v>138.11999999999998</v>
      </c>
      <c r="AN46" s="49">
        <f>AL46-AM46</f>
        <v>64.02000000000001</v>
      </c>
      <c r="AO46" s="5"/>
      <c r="AP46" s="7">
        <f>(X46/U46)*100</f>
        <v>57.142857142857139</v>
      </c>
      <c r="AQ46" s="18">
        <f>(AD46/(AC46+AD46))*100</f>
        <v>10.917030567685591</v>
      </c>
      <c r="AR46" s="7">
        <f>(AG46/AC46)*100</f>
        <v>12.254901960784315</v>
      </c>
      <c r="AS46" s="2"/>
      <c r="AT46" s="7" t="s">
        <v>52</v>
      </c>
      <c r="AU46" s="7" t="s">
        <v>52</v>
      </c>
      <c r="AV46" s="7" t="s">
        <v>57</v>
      </c>
    </row>
    <row r="47" spans="2:48" ht="16.5" thickBot="1">
      <c r="B47" s="14" t="s">
        <v>142</v>
      </c>
      <c r="C47" s="12"/>
      <c r="D47" s="12"/>
      <c r="E47" s="2"/>
      <c r="F47" s="8"/>
      <c r="G47" s="8"/>
      <c r="H47" s="8"/>
      <c r="I47" s="8"/>
      <c r="J47" s="8"/>
      <c r="K47" s="8"/>
      <c r="L47" s="2"/>
      <c r="M47" s="8"/>
      <c r="N47" s="8"/>
      <c r="O47" s="2"/>
      <c r="P47" s="133">
        <f>D46-K46-M46-N46</f>
        <v>4.8</v>
      </c>
      <c r="Q47" s="2"/>
      <c r="R47" s="8"/>
      <c r="S47" s="48"/>
      <c r="T47" s="8"/>
      <c r="U47" s="134">
        <f>P47*T46</f>
        <v>76.8</v>
      </c>
      <c r="V47" s="2"/>
      <c r="W47" s="20"/>
      <c r="X47" s="75"/>
      <c r="Y47" s="21"/>
      <c r="Z47" s="20"/>
      <c r="AA47" s="23"/>
      <c r="AB47" s="5"/>
      <c r="AC47" s="8"/>
      <c r="AD47" s="48"/>
      <c r="AE47" s="8"/>
      <c r="AF47" s="8"/>
      <c r="AG47" s="8"/>
      <c r="AH47" s="4"/>
      <c r="AI47" s="8"/>
      <c r="AJ47" s="8"/>
      <c r="AK47" s="8"/>
      <c r="AL47" s="8"/>
      <c r="AM47" s="8"/>
      <c r="AN47" s="8"/>
      <c r="AO47" s="5"/>
      <c r="AP47" s="134">
        <f>(X46/U47)*100</f>
        <v>93.75</v>
      </c>
      <c r="AQ47" s="8"/>
      <c r="AR47" s="8"/>
      <c r="AS47" s="2"/>
      <c r="AT47" s="8"/>
      <c r="AU47" s="8"/>
      <c r="AV47" s="10"/>
    </row>
    <row r="48" spans="2:48" ht="15.75" thickBot="1"/>
    <row r="49" spans="2:48" ht="17.25" customHeight="1" thickBot="1">
      <c r="B49" s="13">
        <v>41394</v>
      </c>
      <c r="C49" s="11" t="s">
        <v>114</v>
      </c>
      <c r="D49" s="15">
        <v>7.5</v>
      </c>
      <c r="E49" s="2"/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f>SUM(F49:J49)</f>
        <v>0</v>
      </c>
      <c r="L49" s="2"/>
      <c r="M49" s="7">
        <v>2.5</v>
      </c>
      <c r="N49" s="7">
        <v>0</v>
      </c>
      <c r="O49" s="2"/>
      <c r="P49" s="17">
        <f>D49-(M49+N49)</f>
        <v>5</v>
      </c>
      <c r="Q49" s="2"/>
      <c r="R49" s="7" t="s">
        <v>51</v>
      </c>
      <c r="S49" s="106">
        <v>1.7</v>
      </c>
      <c r="T49" s="7">
        <v>16</v>
      </c>
      <c r="U49" s="18">
        <v>126</v>
      </c>
      <c r="V49" s="2"/>
      <c r="W49" s="19">
        <v>95</v>
      </c>
      <c r="X49" s="74">
        <v>95</v>
      </c>
      <c r="Y49" s="22"/>
      <c r="Z49" s="19">
        <v>3</v>
      </c>
      <c r="AA49" s="19">
        <v>3</v>
      </c>
      <c r="AB49" s="5"/>
      <c r="AC49" s="18">
        <f>X49*S49</f>
        <v>161.5</v>
      </c>
      <c r="AD49" s="47">
        <v>5.3</v>
      </c>
      <c r="AE49" s="7">
        <v>0.95</v>
      </c>
      <c r="AF49" s="7">
        <v>0</v>
      </c>
      <c r="AG49" s="47">
        <f>AD49+AF49</f>
        <v>5.3</v>
      </c>
      <c r="AH49" s="4"/>
      <c r="AI49" s="7">
        <v>0</v>
      </c>
      <c r="AJ49" s="7">
        <v>0</v>
      </c>
      <c r="AK49" s="7">
        <f>100- ((AI49+AJ49)/(X49*2))*100</f>
        <v>100</v>
      </c>
      <c r="AL49" s="49">
        <f>AN46</f>
        <v>64.02000000000001</v>
      </c>
      <c r="AM49" s="49">
        <f>AC49+AD49+AE49+AF49</f>
        <v>167.75</v>
      </c>
      <c r="AN49" s="49">
        <f>AL49-AM49</f>
        <v>-103.72999999999999</v>
      </c>
      <c r="AO49" s="5"/>
      <c r="AP49" s="7">
        <f>(X49/U49)*100</f>
        <v>75.396825396825392</v>
      </c>
      <c r="AQ49" s="18">
        <f>(AD49/(AC49+AD49))*100</f>
        <v>3.1774580335731413</v>
      </c>
      <c r="AR49" s="7">
        <f>(AG49/AC49)*100</f>
        <v>3.2817337461300307</v>
      </c>
      <c r="AS49" s="2"/>
      <c r="AT49" s="7" t="s">
        <v>52</v>
      </c>
      <c r="AU49" s="7" t="s">
        <v>52</v>
      </c>
      <c r="AV49" s="7" t="s">
        <v>57</v>
      </c>
    </row>
    <row r="50" spans="2:48" ht="16.5" thickBot="1">
      <c r="B50" s="14" t="s">
        <v>143</v>
      </c>
      <c r="C50" s="12"/>
      <c r="D50" s="12"/>
      <c r="E50" s="2"/>
      <c r="F50" s="8"/>
      <c r="G50" s="8"/>
      <c r="H50" s="8"/>
      <c r="I50" s="8"/>
      <c r="J50" s="8"/>
      <c r="K50" s="8"/>
      <c r="L50" s="2"/>
      <c r="M50" s="8"/>
      <c r="N50" s="8"/>
      <c r="O50" s="2"/>
      <c r="P50" s="133">
        <f>D49-K49-M49-N49</f>
        <v>5</v>
      </c>
      <c r="Q50" s="2"/>
      <c r="R50" s="8"/>
      <c r="S50" s="48"/>
      <c r="T50" s="8"/>
      <c r="U50" s="134">
        <f>P50*T49</f>
        <v>80</v>
      </c>
      <c r="V50" s="2"/>
      <c r="W50" s="20"/>
      <c r="X50" s="75"/>
      <c r="Y50" s="21"/>
      <c r="Z50" s="20"/>
      <c r="AA50" s="23"/>
      <c r="AB50" s="5"/>
      <c r="AC50" s="8"/>
      <c r="AD50" s="48"/>
      <c r="AE50" s="8"/>
      <c r="AF50" s="8"/>
      <c r="AG50" s="8"/>
      <c r="AH50" s="4"/>
      <c r="AI50" s="8"/>
      <c r="AJ50" s="8"/>
      <c r="AK50" s="8"/>
      <c r="AL50" s="8"/>
      <c r="AM50" s="8"/>
      <c r="AN50" s="8"/>
      <c r="AO50" s="5"/>
      <c r="AP50" s="134">
        <f>(X49/U50)*100</f>
        <v>118.75</v>
      </c>
      <c r="AQ50" s="8"/>
      <c r="AR50" s="8"/>
      <c r="AS50" s="2"/>
      <c r="AT50" s="8"/>
      <c r="AU50" s="8"/>
      <c r="AV50" s="10"/>
    </row>
    <row r="52" spans="2:48" ht="15.75" thickBot="1">
      <c r="B52" s="202" t="s">
        <v>139</v>
      </c>
    </row>
    <row r="53" spans="2:48" s="165" customFormat="1">
      <c r="B53" s="150" t="s">
        <v>32</v>
      </c>
      <c r="C53" s="151" t="s">
        <v>1</v>
      </c>
      <c r="D53" s="152" t="s">
        <v>1</v>
      </c>
      <c r="E53" s="153"/>
      <c r="F53" s="220" t="s">
        <v>12</v>
      </c>
      <c r="G53" s="221"/>
      <c r="H53" s="221"/>
      <c r="I53" s="221"/>
      <c r="J53" s="221"/>
      <c r="K53" s="222"/>
      <c r="L53" s="154"/>
      <c r="M53" s="223" t="s">
        <v>33</v>
      </c>
      <c r="N53" s="224"/>
      <c r="O53" s="154"/>
      <c r="P53" s="154" t="s">
        <v>10</v>
      </c>
      <c r="Q53" s="153"/>
      <c r="R53" s="154" t="s">
        <v>41</v>
      </c>
      <c r="S53" s="155"/>
      <c r="T53" s="154" t="s">
        <v>29</v>
      </c>
      <c r="U53" s="154" t="s">
        <v>14</v>
      </c>
      <c r="V53" s="153" t="s">
        <v>9</v>
      </c>
      <c r="W53" s="156" t="s">
        <v>62</v>
      </c>
      <c r="X53" s="157" t="s">
        <v>14</v>
      </c>
      <c r="Y53" s="158"/>
      <c r="Z53" s="159" t="s">
        <v>59</v>
      </c>
      <c r="AA53" s="160" t="s">
        <v>43</v>
      </c>
      <c r="AB53" s="153"/>
      <c r="AC53" s="161" t="s">
        <v>38</v>
      </c>
      <c r="AD53" s="162"/>
      <c r="AE53" s="153"/>
      <c r="AF53" s="163"/>
      <c r="AG53" s="154" t="s">
        <v>11</v>
      </c>
      <c r="AH53" s="153"/>
      <c r="AI53" s="225" t="s">
        <v>47</v>
      </c>
      <c r="AJ53" s="226"/>
      <c r="AK53" s="227"/>
      <c r="AL53" s="225" t="s">
        <v>39</v>
      </c>
      <c r="AM53" s="226"/>
      <c r="AN53" s="227"/>
      <c r="AO53" s="153"/>
      <c r="AP53" s="154" t="s">
        <v>22</v>
      </c>
      <c r="AQ53" s="154" t="s">
        <v>20</v>
      </c>
      <c r="AR53" s="154" t="s">
        <v>20</v>
      </c>
      <c r="AS53" s="153"/>
      <c r="AT53" s="154" t="s">
        <v>22</v>
      </c>
      <c r="AU53" s="154" t="s">
        <v>9</v>
      </c>
      <c r="AV53" s="164" t="s">
        <v>9</v>
      </c>
    </row>
    <row r="54" spans="2:48" s="165" customFormat="1" ht="15.75" thickBot="1">
      <c r="B54" s="166" t="s">
        <v>9</v>
      </c>
      <c r="C54" s="167" t="s">
        <v>9</v>
      </c>
      <c r="D54" s="168" t="s">
        <v>10</v>
      </c>
      <c r="E54" s="169"/>
      <c r="F54" s="170" t="s">
        <v>3</v>
      </c>
      <c r="G54" s="170" t="s">
        <v>4</v>
      </c>
      <c r="H54" s="170" t="s">
        <v>5</v>
      </c>
      <c r="I54" s="170" t="s">
        <v>6</v>
      </c>
      <c r="J54" s="170" t="s">
        <v>8</v>
      </c>
      <c r="K54" s="170" t="s">
        <v>11</v>
      </c>
      <c r="L54" s="167"/>
      <c r="M54" s="171" t="s">
        <v>10</v>
      </c>
      <c r="N54" s="172" t="s">
        <v>61</v>
      </c>
      <c r="O54" s="167"/>
      <c r="P54" s="167" t="s">
        <v>2</v>
      </c>
      <c r="Q54" s="169"/>
      <c r="R54" s="167"/>
      <c r="S54" s="173" t="s">
        <v>34</v>
      </c>
      <c r="T54" s="167" t="s">
        <v>46</v>
      </c>
      <c r="U54" s="167" t="s">
        <v>16</v>
      </c>
      <c r="V54" s="169" t="s">
        <v>9</v>
      </c>
      <c r="W54" s="174" t="s">
        <v>58</v>
      </c>
      <c r="X54" s="175" t="s">
        <v>11</v>
      </c>
      <c r="Y54" s="176"/>
      <c r="Z54" s="177" t="s">
        <v>42</v>
      </c>
      <c r="AA54" s="178"/>
      <c r="AB54" s="169"/>
      <c r="AC54" s="179" t="s">
        <v>23</v>
      </c>
      <c r="AD54" s="180" t="s">
        <v>18</v>
      </c>
      <c r="AE54" s="179" t="s">
        <v>25</v>
      </c>
      <c r="AF54" s="179" t="s">
        <v>26</v>
      </c>
      <c r="AG54" s="167" t="s">
        <v>30</v>
      </c>
      <c r="AH54" s="169"/>
      <c r="AI54" s="181"/>
      <c r="AJ54" s="169"/>
      <c r="AK54" s="182"/>
      <c r="AL54" s="181" t="s">
        <v>60</v>
      </c>
      <c r="AM54" s="169"/>
      <c r="AN54" s="182" t="s">
        <v>144</v>
      </c>
      <c r="AO54" s="169"/>
      <c r="AP54" s="167" t="s">
        <v>14</v>
      </c>
      <c r="AQ54" s="167" t="s">
        <v>27</v>
      </c>
      <c r="AR54" s="167" t="s">
        <v>28</v>
      </c>
      <c r="AS54" s="169"/>
      <c r="AT54" s="167" t="s">
        <v>14</v>
      </c>
      <c r="AU54" s="167" t="s">
        <v>27</v>
      </c>
      <c r="AV54" s="168" t="s">
        <v>28</v>
      </c>
    </row>
    <row r="55" spans="2:48" s="165" customFormat="1" ht="15.75" thickBot="1">
      <c r="B55" s="183"/>
      <c r="C55" s="184"/>
      <c r="D55" s="185" t="s">
        <v>9</v>
      </c>
      <c r="E55" s="186"/>
      <c r="F55" s="187"/>
      <c r="G55" s="187"/>
      <c r="H55" s="187"/>
      <c r="I55" s="187" t="s">
        <v>7</v>
      </c>
      <c r="J55" s="187"/>
      <c r="K55" s="187"/>
      <c r="L55" s="184"/>
      <c r="M55" s="188" t="s">
        <v>15</v>
      </c>
      <c r="N55" s="187"/>
      <c r="O55" s="184"/>
      <c r="P55" s="184" t="s">
        <v>9</v>
      </c>
      <c r="Q55" s="186"/>
      <c r="R55" s="184"/>
      <c r="S55" s="189"/>
      <c r="T55" s="184" t="s">
        <v>13</v>
      </c>
      <c r="U55" s="184" t="s">
        <v>17</v>
      </c>
      <c r="V55" s="186"/>
      <c r="W55" s="190" t="s">
        <v>19</v>
      </c>
      <c r="X55" s="191"/>
      <c r="Y55" s="186"/>
      <c r="Z55" s="192" t="s">
        <v>19</v>
      </c>
      <c r="AA55" s="193" t="s">
        <v>19</v>
      </c>
      <c r="AB55" s="186"/>
      <c r="AC55" s="184" t="s">
        <v>24</v>
      </c>
      <c r="AD55" s="189" t="s">
        <v>24</v>
      </c>
      <c r="AE55" s="184" t="s">
        <v>24</v>
      </c>
      <c r="AF55" s="184" t="s">
        <v>24</v>
      </c>
      <c r="AG55" s="184" t="s">
        <v>24</v>
      </c>
      <c r="AH55" s="186"/>
      <c r="AI55" s="194" t="s">
        <v>49</v>
      </c>
      <c r="AJ55" s="195" t="s">
        <v>48</v>
      </c>
      <c r="AK55" s="196" t="s">
        <v>50</v>
      </c>
      <c r="AL55" s="197" t="s">
        <v>36</v>
      </c>
      <c r="AM55" s="195" t="s">
        <v>35</v>
      </c>
      <c r="AN55" s="196" t="s">
        <v>37</v>
      </c>
      <c r="AO55" s="186"/>
      <c r="AP55" s="184" t="s">
        <v>20</v>
      </c>
      <c r="AQ55" s="184"/>
      <c r="AR55" s="184"/>
      <c r="AS55" s="186"/>
      <c r="AT55" s="198">
        <v>1</v>
      </c>
      <c r="AU55" s="199">
        <v>0</v>
      </c>
      <c r="AV55" s="185" t="s">
        <v>31</v>
      </c>
    </row>
    <row r="56" spans="2:48">
      <c r="F56">
        <f t="shared" ref="F56:K56" si="0">F10+F13+F16+F19+F22+F25+F28+F34+F37+F40+F43+F46+F49</f>
        <v>4.2</v>
      </c>
      <c r="G56">
        <f t="shared" si="0"/>
        <v>6</v>
      </c>
      <c r="H56">
        <f t="shared" si="0"/>
        <v>1</v>
      </c>
      <c r="I56">
        <f t="shared" si="0"/>
        <v>0</v>
      </c>
      <c r="J56">
        <f t="shared" si="0"/>
        <v>0</v>
      </c>
      <c r="K56">
        <f t="shared" si="0"/>
        <v>11.2</v>
      </c>
      <c r="M56">
        <f>M10+M13+M16+M19+M22+M25+M28+M34+M37+M40+M43+M46+M49</f>
        <v>14.5</v>
      </c>
      <c r="N56">
        <f>N10+N13+N16+N19+N22+N25+N28+N34+N37+N40+N43+N46+N49</f>
        <v>0</v>
      </c>
      <c r="P56">
        <f>P11+P14+P17+P20+P23+P26+P29+P35+P38+P41+P44+P47+P50</f>
        <v>75.8</v>
      </c>
      <c r="U56">
        <f>U11+U14+U17+U20+U23+U26+U29+U35+U38+U41+U44+U47+U50</f>
        <v>1212.8</v>
      </c>
      <c r="X56">
        <f>X10+X13+X16+X19+X22+X25+X28+X34+X37+X40+X43+X46+X49</f>
        <v>1053</v>
      </c>
      <c r="AA56">
        <f>AA10+AA13+AA16+AA19+AA22+AA25+AA28+AA34+AA37+AA40+AA43+AA46+AA49</f>
        <v>103</v>
      </c>
      <c r="AC56">
        <f>AC10+AC13+AC16+AC19+AC22+AC25+AC28+AC34+AC37+AC40+AC43+AC46+AC49</f>
        <v>1790.1000000000001</v>
      </c>
      <c r="AD56">
        <f>AD10+AD13+AD16+AD19+AD22+AD25+AD28+AD34+AD37+AD40+AD43+AD46+AD49</f>
        <v>162.39000000000001</v>
      </c>
      <c r="AE56">
        <f>AE10+AE13+AE16+AE19+AE22+AE25+AE28+AE34+AE37+AE40+AE43+AE46+AE49</f>
        <v>27.43</v>
      </c>
      <c r="AF56">
        <f>AF10+AF13+AF16+AF19+AF22+AF25+AF28+AF34+AF37+AF40+AF43+AF46+AF49</f>
        <v>3.7299999999999995</v>
      </c>
      <c r="AG56">
        <f>AG10+AG13+AG16+AG19+AG22+AG25+AG28+AG34+AG37+AG40+AG43+AG46+AG49</f>
        <v>166.12</v>
      </c>
    </row>
  </sheetData>
  <mergeCells count="14">
    <mergeCell ref="I2:AE2"/>
    <mergeCell ref="AT6:AV6"/>
    <mergeCell ref="F7:K7"/>
    <mergeCell ref="M7:N7"/>
    <mergeCell ref="AI7:AK7"/>
    <mergeCell ref="AL7:AN7"/>
    <mergeCell ref="F31:K31"/>
    <mergeCell ref="M31:N31"/>
    <mergeCell ref="AI31:AK31"/>
    <mergeCell ref="AL31:AN31"/>
    <mergeCell ref="F53:K53"/>
    <mergeCell ref="M53:N53"/>
    <mergeCell ref="AI53:AK53"/>
    <mergeCell ref="AL53:AN53"/>
  </mergeCells>
  <conditionalFormatting sqref="AT10:AV10 AT13:AV13 AT16:AV16">
    <cfRule type="containsText" dxfId="157" priority="39" operator="containsText" text="Si">
      <formula>NOT(ISERROR(SEARCH("Si",AT10)))</formula>
    </cfRule>
    <cfRule type="containsText" dxfId="156" priority="40" operator="containsText" text="No">
      <formula>NOT(ISERROR(SEARCH("No",AT10)))</formula>
    </cfRule>
  </conditionalFormatting>
  <conditionalFormatting sqref="AT19:AV19">
    <cfRule type="containsText" dxfId="155" priority="19" operator="containsText" text="Si">
      <formula>NOT(ISERROR(SEARCH("Si",AT19)))</formula>
    </cfRule>
    <cfRule type="containsText" dxfId="154" priority="20" operator="containsText" text="No">
      <formula>NOT(ISERROR(SEARCH("No",AT19)))</formula>
    </cfRule>
  </conditionalFormatting>
  <conditionalFormatting sqref="AT22:AV22">
    <cfRule type="containsText" dxfId="153" priority="17" operator="containsText" text="Si">
      <formula>NOT(ISERROR(SEARCH("Si",AT22)))</formula>
    </cfRule>
    <cfRule type="containsText" dxfId="152" priority="18" operator="containsText" text="No">
      <formula>NOT(ISERROR(SEARCH("No",AT22)))</formula>
    </cfRule>
  </conditionalFormatting>
  <conditionalFormatting sqref="AT25:AV25">
    <cfRule type="containsText" dxfId="151" priority="15" operator="containsText" text="Si">
      <formula>NOT(ISERROR(SEARCH("Si",AT25)))</formula>
    </cfRule>
    <cfRule type="containsText" dxfId="150" priority="16" operator="containsText" text="No">
      <formula>NOT(ISERROR(SEARCH("No",AT25)))</formula>
    </cfRule>
  </conditionalFormatting>
  <conditionalFormatting sqref="AT28:AV28">
    <cfRule type="containsText" dxfId="149" priority="13" operator="containsText" text="Si">
      <formula>NOT(ISERROR(SEARCH("Si",AT28)))</formula>
    </cfRule>
    <cfRule type="containsText" dxfId="148" priority="14" operator="containsText" text="No">
      <formula>NOT(ISERROR(SEARCH("No",AT28)))</formula>
    </cfRule>
  </conditionalFormatting>
  <conditionalFormatting sqref="AT34:AV34">
    <cfRule type="containsText" dxfId="147" priority="11" operator="containsText" text="Si">
      <formula>NOT(ISERROR(SEARCH("Si",AT34)))</formula>
    </cfRule>
    <cfRule type="containsText" dxfId="146" priority="12" operator="containsText" text="No">
      <formula>NOT(ISERROR(SEARCH("No",AT34)))</formula>
    </cfRule>
  </conditionalFormatting>
  <conditionalFormatting sqref="AT37:AV37">
    <cfRule type="containsText" dxfId="145" priority="9" operator="containsText" text="Si">
      <formula>NOT(ISERROR(SEARCH("Si",AT37)))</formula>
    </cfRule>
    <cfRule type="containsText" dxfId="144" priority="10" operator="containsText" text="No">
      <formula>NOT(ISERROR(SEARCH("No",AT37)))</formula>
    </cfRule>
  </conditionalFormatting>
  <conditionalFormatting sqref="AT40:AV40">
    <cfRule type="containsText" dxfId="143" priority="7" operator="containsText" text="Si">
      <formula>NOT(ISERROR(SEARCH("Si",AT40)))</formula>
    </cfRule>
    <cfRule type="containsText" dxfId="142" priority="8" operator="containsText" text="No">
      <formula>NOT(ISERROR(SEARCH("No",AT40)))</formula>
    </cfRule>
  </conditionalFormatting>
  <conditionalFormatting sqref="AT43:AV43">
    <cfRule type="containsText" dxfId="141" priority="5" operator="containsText" text="Si">
      <formula>NOT(ISERROR(SEARCH("Si",AT43)))</formula>
    </cfRule>
    <cfRule type="containsText" dxfId="140" priority="6" operator="containsText" text="No">
      <formula>NOT(ISERROR(SEARCH("No",AT43)))</formula>
    </cfRule>
  </conditionalFormatting>
  <conditionalFormatting sqref="AT46:AV46">
    <cfRule type="containsText" dxfId="139" priority="3" operator="containsText" text="Si">
      <formula>NOT(ISERROR(SEARCH("Si",AT46)))</formula>
    </cfRule>
    <cfRule type="containsText" dxfId="138" priority="4" operator="containsText" text="No">
      <formula>NOT(ISERROR(SEARCH("No",AT46)))</formula>
    </cfRule>
  </conditionalFormatting>
  <conditionalFormatting sqref="AT49:AV49">
    <cfRule type="containsText" dxfId="137" priority="1" operator="containsText" text="Si">
      <formula>NOT(ISERROR(SEARCH("Si",AT49)))</formula>
    </cfRule>
    <cfRule type="containsText" dxfId="136" priority="2" operator="containsText" text="No">
      <formula>NOT(ISERROR(SEARCH("No",AT49)))</formula>
    </cfRule>
  </conditionalFormatting>
  <pageMargins left="0.51181102362204722" right="0.15748031496062992" top="0.74803149606299213" bottom="0.43307086614173229" header="0.31496062992125984" footer="0.31496062992125984"/>
  <pageSetup paperSize="9" scale="60" orientation="landscape" horizontalDpi="200" verticalDpi="20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dimension ref="B1:AV50"/>
  <sheetViews>
    <sheetView topLeftCell="B27" zoomScale="85" zoomScaleNormal="85" workbookViewId="0">
      <selection activeCell="U50" sqref="U50"/>
    </sheetView>
  </sheetViews>
  <sheetFormatPr baseColWidth="10" defaultRowHeight="15"/>
  <cols>
    <col min="1" max="1" width="0.7109375" customWidth="1"/>
    <col min="2" max="2" width="9" customWidth="1"/>
    <col min="3" max="4" width="5.42578125" customWidth="1"/>
    <col min="5" max="5" width="0.42578125" customWidth="1"/>
    <col min="6" max="6" width="4.5703125" customWidth="1"/>
    <col min="7" max="7" width="4.28515625" customWidth="1"/>
    <col min="8" max="8" width="5.140625" customWidth="1"/>
    <col min="9" max="9" width="5.5703125" customWidth="1"/>
    <col min="10" max="10" width="4.28515625" customWidth="1"/>
    <col min="11" max="11" width="5.140625" bestFit="1" customWidth="1"/>
    <col min="12" max="12" width="0.5703125" customWidth="1"/>
    <col min="13" max="13" width="5.28515625" customWidth="1"/>
    <col min="14" max="14" width="5.7109375" customWidth="1"/>
    <col min="15" max="15" width="0.5703125" customWidth="1"/>
    <col min="16" max="16" width="5" customWidth="1"/>
    <col min="17" max="17" width="0.5703125" customWidth="1"/>
    <col min="18" max="18" width="11.42578125" bestFit="1" customWidth="1"/>
    <col min="19" max="19" width="5.42578125" style="45" customWidth="1"/>
    <col min="20" max="20" width="5.42578125" customWidth="1"/>
    <col min="21" max="21" width="6" bestFit="1" customWidth="1"/>
    <col min="22" max="22" width="0.5703125" customWidth="1"/>
    <col min="23" max="23" width="9" customWidth="1"/>
    <col min="24" max="24" width="6" bestFit="1" customWidth="1"/>
    <col min="25" max="25" width="0.5703125" customWidth="1"/>
    <col min="26" max="26" width="11" bestFit="1" customWidth="1"/>
    <col min="27" max="27" width="4.5703125" customWidth="1"/>
    <col min="28" max="28" width="0.85546875" customWidth="1"/>
    <col min="29" max="29" width="7" customWidth="1"/>
    <col min="30" max="30" width="7.7109375" style="45" bestFit="1" customWidth="1"/>
    <col min="31" max="31" width="4.85546875" customWidth="1"/>
    <col min="32" max="32" width="4.28515625" customWidth="1"/>
    <col min="33" max="33" width="5.42578125" customWidth="1"/>
    <col min="34" max="34" width="0.5703125" customWidth="1"/>
    <col min="35" max="35" width="4.85546875" hidden="1" customWidth="1"/>
    <col min="36" max="36" width="5.42578125" hidden="1" customWidth="1"/>
    <col min="37" max="37" width="5" hidden="1" customWidth="1"/>
    <col min="38" max="38" width="7.7109375" bestFit="1" customWidth="1"/>
    <col min="39" max="40" width="7.5703125" bestFit="1" customWidth="1"/>
    <col min="41" max="41" width="1" customWidth="1"/>
    <col min="42" max="43" width="4.7109375" customWidth="1"/>
    <col min="44" max="44" width="5.42578125" customWidth="1"/>
    <col min="45" max="45" width="0.85546875" customWidth="1"/>
    <col min="46" max="46" width="5.28515625" customWidth="1"/>
    <col min="47" max="47" width="5" customWidth="1"/>
    <col min="48" max="48" width="5.7109375" customWidth="1"/>
    <col min="49" max="49" width="1.42578125" customWidth="1"/>
    <col min="50" max="51" width="4.7109375" customWidth="1"/>
  </cols>
  <sheetData>
    <row r="1" spans="2:48" ht="11.25" customHeight="1"/>
    <row r="2" spans="2:48" ht="21">
      <c r="I2" s="208" t="s">
        <v>40</v>
      </c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</row>
    <row r="5" spans="2:48" ht="26.25" customHeight="1">
      <c r="B5" s="131" t="s">
        <v>109</v>
      </c>
      <c r="C5" s="131"/>
      <c r="D5" s="131"/>
      <c r="E5" s="132"/>
      <c r="F5" s="131"/>
      <c r="G5" s="132"/>
      <c r="H5" s="132"/>
      <c r="I5" s="131" t="s">
        <v>110</v>
      </c>
    </row>
    <row r="6" spans="2:48" ht="15.75" thickBot="1">
      <c r="AP6" s="40" t="s">
        <v>21</v>
      </c>
      <c r="AT6" s="209" t="s">
        <v>44</v>
      </c>
      <c r="AU6" s="210"/>
      <c r="AV6" s="211"/>
    </row>
    <row r="7" spans="2:48">
      <c r="B7" s="29" t="s">
        <v>32</v>
      </c>
      <c r="C7" s="30" t="s">
        <v>1</v>
      </c>
      <c r="D7" s="31" t="s">
        <v>1</v>
      </c>
      <c r="E7" s="54"/>
      <c r="F7" s="212" t="s">
        <v>12</v>
      </c>
      <c r="G7" s="213"/>
      <c r="H7" s="213"/>
      <c r="I7" s="213"/>
      <c r="J7" s="213"/>
      <c r="K7" s="214"/>
      <c r="L7" s="15"/>
      <c r="M7" s="215" t="s">
        <v>33</v>
      </c>
      <c r="N7" s="216"/>
      <c r="O7" s="15"/>
      <c r="P7" s="50" t="s">
        <v>10</v>
      </c>
      <c r="Q7" s="54"/>
      <c r="R7" s="50" t="s">
        <v>41</v>
      </c>
      <c r="S7" s="104"/>
      <c r="T7" s="50" t="s">
        <v>29</v>
      </c>
      <c r="U7" s="55" t="s">
        <v>14</v>
      </c>
      <c r="V7" s="54" t="s">
        <v>9</v>
      </c>
      <c r="W7" s="98" t="s">
        <v>62</v>
      </c>
      <c r="X7" s="96" t="s">
        <v>14</v>
      </c>
      <c r="Y7" s="56"/>
      <c r="Z7" s="102" t="s">
        <v>59</v>
      </c>
      <c r="AA7" s="99" t="s">
        <v>43</v>
      </c>
      <c r="AB7" s="54"/>
      <c r="AC7" s="57" t="s">
        <v>38</v>
      </c>
      <c r="AD7" s="58"/>
      <c r="AE7" s="59"/>
      <c r="AF7" s="60"/>
      <c r="AG7" s="50" t="s">
        <v>11</v>
      </c>
      <c r="AH7" s="54"/>
      <c r="AI7" s="217" t="s">
        <v>47</v>
      </c>
      <c r="AJ7" s="218"/>
      <c r="AK7" s="219"/>
      <c r="AL7" s="217" t="s">
        <v>39</v>
      </c>
      <c r="AM7" s="218"/>
      <c r="AN7" s="219"/>
      <c r="AO7" s="54"/>
      <c r="AP7" s="55" t="s">
        <v>22</v>
      </c>
      <c r="AQ7" s="50" t="s">
        <v>20</v>
      </c>
      <c r="AR7" s="50" t="s">
        <v>20</v>
      </c>
      <c r="AS7" s="54"/>
      <c r="AT7" s="15" t="s">
        <v>22</v>
      </c>
      <c r="AU7" s="15" t="s">
        <v>9</v>
      </c>
      <c r="AV7" s="61" t="s">
        <v>9</v>
      </c>
    </row>
    <row r="8" spans="2:48" ht="15.75" thickBot="1">
      <c r="B8" s="32" t="s">
        <v>9</v>
      </c>
      <c r="C8" s="25" t="s">
        <v>9</v>
      </c>
      <c r="D8" s="33" t="s">
        <v>10</v>
      </c>
      <c r="E8" s="3"/>
      <c r="F8" s="37" t="s">
        <v>3</v>
      </c>
      <c r="G8" s="37" t="s">
        <v>4</v>
      </c>
      <c r="H8" s="37" t="s">
        <v>5</v>
      </c>
      <c r="I8" s="37" t="s">
        <v>6</v>
      </c>
      <c r="J8" s="37" t="s">
        <v>8</v>
      </c>
      <c r="K8" s="37" t="s">
        <v>11</v>
      </c>
      <c r="L8" s="2"/>
      <c r="M8" s="38" t="s">
        <v>10</v>
      </c>
      <c r="N8" s="39" t="s">
        <v>61</v>
      </c>
      <c r="O8" s="1"/>
      <c r="P8" s="25" t="s">
        <v>2</v>
      </c>
      <c r="Q8" s="3"/>
      <c r="R8" s="25"/>
      <c r="S8" s="105" t="s">
        <v>34</v>
      </c>
      <c r="T8" s="25" t="s">
        <v>46</v>
      </c>
      <c r="U8" s="41" t="s">
        <v>16</v>
      </c>
      <c r="V8" s="3" t="s">
        <v>9</v>
      </c>
      <c r="W8" s="101" t="s">
        <v>58</v>
      </c>
      <c r="X8" s="97" t="s">
        <v>11</v>
      </c>
      <c r="Y8" s="6"/>
      <c r="Z8" s="103" t="s">
        <v>42</v>
      </c>
      <c r="AA8" s="100"/>
      <c r="AB8" s="3"/>
      <c r="AC8" s="24" t="s">
        <v>23</v>
      </c>
      <c r="AD8" s="46" t="s">
        <v>18</v>
      </c>
      <c r="AE8" s="24" t="s">
        <v>25</v>
      </c>
      <c r="AF8" s="24" t="s">
        <v>26</v>
      </c>
      <c r="AG8" s="25" t="s">
        <v>30</v>
      </c>
      <c r="AH8" s="16"/>
      <c r="AI8" s="26"/>
      <c r="AJ8" s="27"/>
      <c r="AK8" s="28"/>
      <c r="AL8" s="26" t="s">
        <v>60</v>
      </c>
      <c r="AM8" s="27"/>
      <c r="AN8" s="110" t="s">
        <v>150</v>
      </c>
      <c r="AO8" s="3"/>
      <c r="AP8" s="41" t="s">
        <v>14</v>
      </c>
      <c r="AQ8" s="25" t="s">
        <v>27</v>
      </c>
      <c r="AR8" s="25" t="s">
        <v>28</v>
      </c>
      <c r="AS8" s="3"/>
      <c r="AT8" s="2" t="s">
        <v>14</v>
      </c>
      <c r="AU8" s="2" t="s">
        <v>27</v>
      </c>
      <c r="AV8" s="62" t="s">
        <v>28</v>
      </c>
    </row>
    <row r="9" spans="2:48" ht="15.75" thickBot="1">
      <c r="B9" s="34"/>
      <c r="C9" s="35"/>
      <c r="D9" s="36" t="s">
        <v>9</v>
      </c>
      <c r="E9" s="52"/>
      <c r="F9" s="63"/>
      <c r="G9" s="63"/>
      <c r="H9" s="63"/>
      <c r="I9" s="63" t="s">
        <v>7</v>
      </c>
      <c r="J9" s="63"/>
      <c r="K9" s="63"/>
      <c r="L9" s="12"/>
      <c r="M9" s="51" t="s">
        <v>15</v>
      </c>
      <c r="N9" s="63"/>
      <c r="O9" s="12"/>
      <c r="P9" s="35" t="s">
        <v>9</v>
      </c>
      <c r="Q9" s="52"/>
      <c r="R9" s="35"/>
      <c r="S9" s="67"/>
      <c r="T9" s="35" t="s">
        <v>13</v>
      </c>
      <c r="U9" s="64" t="s">
        <v>17</v>
      </c>
      <c r="V9" s="52"/>
      <c r="W9" s="42" t="s">
        <v>19</v>
      </c>
      <c r="X9" s="65"/>
      <c r="Y9" s="52"/>
      <c r="Z9" s="43" t="s">
        <v>19</v>
      </c>
      <c r="AA9" s="44" t="s">
        <v>19</v>
      </c>
      <c r="AB9" s="66"/>
      <c r="AC9" s="35" t="s">
        <v>24</v>
      </c>
      <c r="AD9" s="67" t="s">
        <v>24</v>
      </c>
      <c r="AE9" s="35" t="s">
        <v>24</v>
      </c>
      <c r="AF9" s="35" t="s">
        <v>24</v>
      </c>
      <c r="AG9" s="35" t="s">
        <v>24</v>
      </c>
      <c r="AH9" s="52"/>
      <c r="AI9" s="68" t="s">
        <v>49</v>
      </c>
      <c r="AJ9" s="69" t="s">
        <v>48</v>
      </c>
      <c r="AK9" s="70" t="s">
        <v>50</v>
      </c>
      <c r="AL9" s="71" t="s">
        <v>36</v>
      </c>
      <c r="AM9" s="69" t="s">
        <v>35</v>
      </c>
      <c r="AN9" s="70" t="s">
        <v>37</v>
      </c>
      <c r="AO9" s="52"/>
      <c r="AP9" s="64" t="s">
        <v>20</v>
      </c>
      <c r="AQ9" s="35"/>
      <c r="AR9" s="35"/>
      <c r="AS9" s="52"/>
      <c r="AT9" s="72">
        <v>1</v>
      </c>
      <c r="AU9" s="73">
        <v>0</v>
      </c>
      <c r="AV9" s="53" t="s">
        <v>31</v>
      </c>
    </row>
    <row r="10" spans="2:48" ht="16.5" thickBot="1">
      <c r="B10" s="13">
        <v>41395</v>
      </c>
      <c r="C10" s="11" t="s">
        <v>0</v>
      </c>
      <c r="D10" s="15">
        <v>8</v>
      </c>
      <c r="E10" s="2"/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f>SUM(F10:J10)</f>
        <v>0</v>
      </c>
      <c r="L10" s="2"/>
      <c r="M10" s="7">
        <v>0</v>
      </c>
      <c r="N10" s="7">
        <v>0</v>
      </c>
      <c r="O10" s="2"/>
      <c r="P10" s="17">
        <f>D10-(M10+N10)</f>
        <v>8</v>
      </c>
      <c r="Q10" s="2"/>
      <c r="R10" s="7" t="s">
        <v>51</v>
      </c>
      <c r="S10" s="106">
        <v>1.7</v>
      </c>
      <c r="T10" s="7">
        <v>16</v>
      </c>
      <c r="U10" s="18">
        <v>126</v>
      </c>
      <c r="V10" s="2"/>
      <c r="W10" s="19">
        <v>92</v>
      </c>
      <c r="X10" s="74">
        <v>92</v>
      </c>
      <c r="Y10" s="22"/>
      <c r="Z10" s="19">
        <v>0</v>
      </c>
      <c r="AA10" s="19">
        <v>0</v>
      </c>
      <c r="AB10" s="5"/>
      <c r="AC10" s="18">
        <f>X10*S10</f>
        <v>156.4</v>
      </c>
      <c r="AD10" s="47">
        <v>50</v>
      </c>
      <c r="AE10" s="7">
        <v>1.05</v>
      </c>
      <c r="AF10" s="7">
        <v>0</v>
      </c>
      <c r="AG10" s="47">
        <f>AD10+AF10</f>
        <v>50</v>
      </c>
      <c r="AH10" s="4"/>
      <c r="AI10" s="7">
        <v>0</v>
      </c>
      <c r="AJ10" s="7">
        <v>0</v>
      </c>
      <c r="AK10" s="7">
        <f>100- ((AI10+AJ10)/(X10*2))*100</f>
        <v>100</v>
      </c>
      <c r="AL10" s="49">
        <v>665</v>
      </c>
      <c r="AM10" s="49">
        <f>AC10+AD10+AE10+AF10</f>
        <v>207.45000000000002</v>
      </c>
      <c r="AN10" s="49">
        <f>AL10-AM10</f>
        <v>457.54999999999995</v>
      </c>
      <c r="AO10" s="5"/>
      <c r="AP10" s="7">
        <f>(X10/U10)*100</f>
        <v>73.015873015873012</v>
      </c>
      <c r="AQ10" s="18">
        <f>(AD10/(AC10+AD10))*100</f>
        <v>24.224806201550386</v>
      </c>
      <c r="AR10" s="7">
        <f>(AG10/AC10)*100</f>
        <v>31.9693094629156</v>
      </c>
      <c r="AS10" s="2"/>
      <c r="AT10" s="7" t="s">
        <v>52</v>
      </c>
      <c r="AU10" s="7" t="s">
        <v>52</v>
      </c>
      <c r="AV10" s="7" t="s">
        <v>57</v>
      </c>
    </row>
    <row r="11" spans="2:48" ht="16.5" thickBot="1">
      <c r="B11" s="14" t="s">
        <v>142</v>
      </c>
      <c r="C11" s="12"/>
      <c r="D11" s="12"/>
      <c r="E11" s="2"/>
      <c r="F11" s="8"/>
      <c r="G11" s="8"/>
      <c r="H11" s="8"/>
      <c r="I11" s="8"/>
      <c r="J11" s="8"/>
      <c r="K11" s="8"/>
      <c r="L11" s="2"/>
      <c r="M11" s="8"/>
      <c r="N11" s="8"/>
      <c r="O11" s="2"/>
      <c r="P11" s="133">
        <f>D10-K10-M10-N10</f>
        <v>8</v>
      </c>
      <c r="Q11" s="2"/>
      <c r="R11" s="8"/>
      <c r="S11" s="48"/>
      <c r="T11" s="8"/>
      <c r="U11" s="134">
        <f>P11*T10</f>
        <v>128</v>
      </c>
      <c r="V11" s="2"/>
      <c r="W11" s="20"/>
      <c r="X11" s="75"/>
      <c r="Y11" s="21"/>
      <c r="Z11" s="20"/>
      <c r="AA11" s="23"/>
      <c r="AB11" s="5"/>
      <c r="AC11" s="8"/>
      <c r="AD11" s="48"/>
      <c r="AE11" s="8"/>
      <c r="AF11" s="8"/>
      <c r="AG11" s="8"/>
      <c r="AH11" s="4"/>
      <c r="AI11" s="8"/>
      <c r="AJ11" s="8"/>
      <c r="AK11" s="8"/>
      <c r="AL11" s="8"/>
      <c r="AM11" s="8"/>
      <c r="AN11" s="8"/>
      <c r="AO11" s="5"/>
      <c r="AP11" s="134">
        <f>(X10/U11)*100</f>
        <v>71.875</v>
      </c>
      <c r="AQ11" s="8"/>
      <c r="AR11" s="8"/>
      <c r="AS11" s="2"/>
      <c r="AT11" s="8"/>
      <c r="AU11" s="8"/>
      <c r="AV11" s="10"/>
    </row>
    <row r="12" spans="2:48" ht="15.75" thickBot="1"/>
    <row r="13" spans="2:48" ht="16.5" thickBot="1">
      <c r="B13" s="13">
        <v>41395</v>
      </c>
      <c r="C13" s="11" t="s">
        <v>114</v>
      </c>
      <c r="D13" s="15">
        <v>7.5</v>
      </c>
      <c r="E13" s="2"/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f>SUM(F13:J13)</f>
        <v>0</v>
      </c>
      <c r="L13" s="2"/>
      <c r="M13" s="7">
        <v>2.5</v>
      </c>
      <c r="N13" s="7">
        <v>0</v>
      </c>
      <c r="O13" s="2"/>
      <c r="P13" s="17">
        <f>D13-(M13+N13)</f>
        <v>5</v>
      </c>
      <c r="Q13" s="2"/>
      <c r="R13" s="7" t="s">
        <v>51</v>
      </c>
      <c r="S13" s="106">
        <v>1.7</v>
      </c>
      <c r="T13" s="7">
        <v>16</v>
      </c>
      <c r="U13" s="18">
        <v>126</v>
      </c>
      <c r="V13" s="2"/>
      <c r="W13" s="19">
        <v>48</v>
      </c>
      <c r="X13" s="74">
        <v>48</v>
      </c>
      <c r="Y13" s="22"/>
      <c r="Z13" s="19">
        <v>2</v>
      </c>
      <c r="AA13" s="19">
        <v>2</v>
      </c>
      <c r="AB13" s="5"/>
      <c r="AC13" s="18">
        <f>X13*S13</f>
        <v>81.599999999999994</v>
      </c>
      <c r="AD13" s="47">
        <v>3</v>
      </c>
      <c r="AE13" s="7">
        <v>3.52</v>
      </c>
      <c r="AF13" s="7">
        <v>0</v>
      </c>
      <c r="AG13" s="47">
        <f>AD13+AF13</f>
        <v>3</v>
      </c>
      <c r="AH13" s="4"/>
      <c r="AI13" s="7">
        <v>0</v>
      </c>
      <c r="AJ13" s="7">
        <v>0</v>
      </c>
      <c r="AK13" s="7">
        <f>100- ((AI13+AJ13)/(X13*2))*100</f>
        <v>100</v>
      </c>
      <c r="AL13" s="49">
        <f>AN10</f>
        <v>457.54999999999995</v>
      </c>
      <c r="AM13" s="49">
        <f>AC13+AD13+AE13+AF13</f>
        <v>88.11999999999999</v>
      </c>
      <c r="AN13" s="49">
        <f>AL13-AM13</f>
        <v>369.42999999999995</v>
      </c>
      <c r="AO13" s="5"/>
      <c r="AP13" s="7">
        <f>(X13/U13)*100</f>
        <v>38.095238095238095</v>
      </c>
      <c r="AQ13" s="18">
        <f>(AD13/(AC13+AD13))*100</f>
        <v>3.5460992907801421</v>
      </c>
      <c r="AR13" s="7">
        <f>(AG13/AC13)*100</f>
        <v>3.6764705882352944</v>
      </c>
      <c r="AS13" s="2"/>
      <c r="AT13" s="7" t="s">
        <v>52</v>
      </c>
      <c r="AU13" s="7" t="s">
        <v>52</v>
      </c>
      <c r="AV13" s="7" t="s">
        <v>57</v>
      </c>
    </row>
    <row r="14" spans="2:48" ht="16.5" thickBot="1">
      <c r="B14" s="14" t="s">
        <v>140</v>
      </c>
      <c r="C14" s="12"/>
      <c r="D14" s="12"/>
      <c r="E14" s="2"/>
      <c r="F14" s="8"/>
      <c r="G14" s="8"/>
      <c r="H14" s="8"/>
      <c r="I14" s="8"/>
      <c r="J14" s="8"/>
      <c r="K14" s="8"/>
      <c r="L14" s="2"/>
      <c r="M14" s="8"/>
      <c r="N14" s="8"/>
      <c r="O14" s="2"/>
      <c r="P14" s="133">
        <f>D13-K13-M13-N13</f>
        <v>5</v>
      </c>
      <c r="Q14" s="2"/>
      <c r="R14" s="8"/>
      <c r="S14" s="48"/>
      <c r="T14" s="8"/>
      <c r="U14" s="134">
        <f>P14*T13</f>
        <v>80</v>
      </c>
      <c r="V14" s="2"/>
      <c r="W14" s="20"/>
      <c r="X14" s="75"/>
      <c r="Y14" s="21"/>
      <c r="Z14" s="20"/>
      <c r="AA14" s="23"/>
      <c r="AB14" s="5"/>
      <c r="AC14" s="8"/>
      <c r="AD14" s="48"/>
      <c r="AE14" s="8"/>
      <c r="AF14" s="8"/>
      <c r="AG14" s="8"/>
      <c r="AH14" s="4"/>
      <c r="AI14" s="8"/>
      <c r="AJ14" s="8"/>
      <c r="AK14" s="8"/>
      <c r="AL14" s="8"/>
      <c r="AM14" s="8"/>
      <c r="AN14" s="8"/>
      <c r="AO14" s="5"/>
      <c r="AP14" s="134">
        <f>(X13/U14)*100</f>
        <v>60</v>
      </c>
      <c r="AQ14" s="8"/>
      <c r="AR14" s="8"/>
      <c r="AS14" s="2"/>
      <c r="AT14" s="8"/>
      <c r="AU14" s="8"/>
      <c r="AV14" s="10"/>
    </row>
    <row r="15" spans="2:48" ht="15.75" thickBot="1"/>
    <row r="16" spans="2:48" ht="16.5" thickBot="1">
      <c r="B16" s="13">
        <v>41396</v>
      </c>
      <c r="C16" s="11" t="s">
        <v>114</v>
      </c>
      <c r="D16" s="15">
        <v>7.5</v>
      </c>
      <c r="E16" s="2"/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f>SUM(F16:J16)</f>
        <v>0</v>
      </c>
      <c r="L16" s="2"/>
      <c r="M16" s="7">
        <v>2.5</v>
      </c>
      <c r="N16" s="7">
        <v>0</v>
      </c>
      <c r="O16" s="2"/>
      <c r="P16" s="17">
        <f>D16-(M16+N16)</f>
        <v>5</v>
      </c>
      <c r="Q16" s="2"/>
      <c r="R16" s="7" t="s">
        <v>51</v>
      </c>
      <c r="S16" s="106">
        <v>1.7</v>
      </c>
      <c r="T16" s="7">
        <v>16</v>
      </c>
      <c r="U16" s="18">
        <v>126</v>
      </c>
      <c r="V16" s="2"/>
      <c r="W16" s="19">
        <v>42</v>
      </c>
      <c r="X16" s="74">
        <v>42</v>
      </c>
      <c r="Y16" s="22"/>
      <c r="Z16" s="19">
        <v>2</v>
      </c>
      <c r="AA16" s="19">
        <v>2</v>
      </c>
      <c r="AB16" s="5"/>
      <c r="AC16" s="18">
        <f>X16*S16</f>
        <v>71.399999999999991</v>
      </c>
      <c r="AD16" s="47">
        <v>3</v>
      </c>
      <c r="AE16" s="7">
        <v>3.52</v>
      </c>
      <c r="AF16" s="7">
        <v>0</v>
      </c>
      <c r="AG16" s="47">
        <f>AD16+AF16</f>
        <v>3</v>
      </c>
      <c r="AH16" s="4"/>
      <c r="AI16" s="7">
        <v>0</v>
      </c>
      <c r="AJ16" s="7">
        <v>0</v>
      </c>
      <c r="AK16" s="7">
        <f>100- ((AI16+AJ16)/(X16*2))*100</f>
        <v>100</v>
      </c>
      <c r="AL16" s="49">
        <f>AN13</f>
        <v>369.42999999999995</v>
      </c>
      <c r="AM16" s="49">
        <f>AC16+AD16+AE16+AF16</f>
        <v>77.919999999999987</v>
      </c>
      <c r="AN16" s="49">
        <f>AL16-AM16</f>
        <v>291.51</v>
      </c>
      <c r="AO16" s="5"/>
      <c r="AP16" s="7">
        <f>(X16/U16)*100</f>
        <v>33.333333333333329</v>
      </c>
      <c r="AQ16" s="18">
        <f>(AD16/(AC16+AD16))*100</f>
        <v>4.0322580645161299</v>
      </c>
      <c r="AR16" s="7">
        <f>(AG16/AC16)*100</f>
        <v>4.2016806722689077</v>
      </c>
      <c r="AS16" s="2"/>
      <c r="AT16" s="7" t="s">
        <v>52</v>
      </c>
      <c r="AU16" s="7" t="s">
        <v>52</v>
      </c>
      <c r="AV16" s="7" t="s">
        <v>57</v>
      </c>
    </row>
    <row r="17" spans="2:48" ht="16.5" thickBot="1">
      <c r="B17" s="14" t="s">
        <v>140</v>
      </c>
      <c r="C17" s="12"/>
      <c r="D17" s="12"/>
      <c r="E17" s="2"/>
      <c r="F17" s="8"/>
      <c r="G17" s="8"/>
      <c r="H17" s="8"/>
      <c r="I17" s="8"/>
      <c r="J17" s="8"/>
      <c r="K17" s="8"/>
      <c r="L17" s="2"/>
      <c r="M17" s="8"/>
      <c r="N17" s="8"/>
      <c r="O17" s="2"/>
      <c r="P17" s="133">
        <f>D16-K16-M16-N16</f>
        <v>5</v>
      </c>
      <c r="Q17" s="2"/>
      <c r="R17" s="8"/>
      <c r="S17" s="48"/>
      <c r="T17" s="8"/>
      <c r="U17" s="134">
        <f>P17*T16</f>
        <v>80</v>
      </c>
      <c r="V17" s="2"/>
      <c r="W17" s="20"/>
      <c r="X17" s="75"/>
      <c r="Y17" s="21"/>
      <c r="Z17" s="20"/>
      <c r="AA17" s="23"/>
      <c r="AB17" s="5"/>
      <c r="AC17" s="8"/>
      <c r="AD17" s="48"/>
      <c r="AE17" s="8"/>
      <c r="AF17" s="8"/>
      <c r="AG17" s="8"/>
      <c r="AH17" s="4"/>
      <c r="AI17" s="8"/>
      <c r="AJ17" s="8"/>
      <c r="AK17" s="8"/>
      <c r="AL17" s="8"/>
      <c r="AM17" s="8"/>
      <c r="AN17" s="8"/>
      <c r="AO17" s="5"/>
      <c r="AP17" s="134">
        <f>(X16/U17)*100</f>
        <v>52.5</v>
      </c>
      <c r="AQ17" s="8"/>
      <c r="AR17" s="8"/>
      <c r="AS17" s="2"/>
      <c r="AT17" s="8"/>
      <c r="AU17" s="8"/>
      <c r="AV17" s="10"/>
    </row>
    <row r="18" spans="2:48" ht="15.75" thickBot="1"/>
    <row r="19" spans="2:48" ht="16.5" thickBot="1">
      <c r="B19" s="13">
        <v>41409</v>
      </c>
      <c r="C19" s="11" t="s">
        <v>152</v>
      </c>
      <c r="D19" s="15">
        <v>10</v>
      </c>
      <c r="E19" s="2"/>
      <c r="F19" s="7">
        <v>0</v>
      </c>
      <c r="G19" s="7">
        <v>0</v>
      </c>
      <c r="H19" s="7">
        <v>0</v>
      </c>
      <c r="I19" s="7">
        <v>0</v>
      </c>
      <c r="J19" s="7">
        <v>3</v>
      </c>
      <c r="K19" s="7">
        <f>SUM(F19:J19)</f>
        <v>3</v>
      </c>
      <c r="L19" s="2"/>
      <c r="M19" s="7">
        <v>0</v>
      </c>
      <c r="N19" s="7">
        <v>0</v>
      </c>
      <c r="O19" s="2"/>
      <c r="P19" s="17">
        <f>D19-(M19+N19)</f>
        <v>10</v>
      </c>
      <c r="Q19" s="2"/>
      <c r="R19" s="7" t="s">
        <v>51</v>
      </c>
      <c r="S19" s="106">
        <v>1.88</v>
      </c>
      <c r="T19" s="7">
        <v>16</v>
      </c>
      <c r="U19" s="18">
        <v>126</v>
      </c>
      <c r="V19" s="2"/>
      <c r="W19" s="19">
        <v>83</v>
      </c>
      <c r="X19" s="74">
        <v>83</v>
      </c>
      <c r="Y19" s="22"/>
      <c r="Z19" s="19">
        <v>8</v>
      </c>
      <c r="AA19" s="19">
        <v>8</v>
      </c>
      <c r="AB19" s="5"/>
      <c r="AC19" s="18">
        <f>X19*S19</f>
        <v>156.04</v>
      </c>
      <c r="AD19" s="47">
        <v>16.03</v>
      </c>
      <c r="AE19" s="7">
        <v>3.52</v>
      </c>
      <c r="AF19" s="7">
        <v>0</v>
      </c>
      <c r="AG19" s="47">
        <f>AD19+AF19</f>
        <v>16.03</v>
      </c>
      <c r="AH19" s="4"/>
      <c r="AI19" s="7">
        <v>0</v>
      </c>
      <c r="AJ19" s="7">
        <v>0</v>
      </c>
      <c r="AK19" s="7">
        <f>100- ((AI19+AJ19)/(X19*2))*100</f>
        <v>100</v>
      </c>
      <c r="AL19" s="49">
        <f>AN16</f>
        <v>291.51</v>
      </c>
      <c r="AM19" s="49">
        <f>AC19+AD19+AE19+AF19</f>
        <v>175.59</v>
      </c>
      <c r="AN19" s="49">
        <f>AL19-AM19</f>
        <v>115.91999999999999</v>
      </c>
      <c r="AO19" s="5"/>
      <c r="AP19" s="7">
        <f>(X19/U19)*100</f>
        <v>65.873015873015873</v>
      </c>
      <c r="AQ19" s="18">
        <f>(AD19/(AC19+AD19))*100</f>
        <v>9.3159760562561758</v>
      </c>
      <c r="AR19" s="7">
        <f>(AG19/AC19)*100</f>
        <v>10.273006921302231</v>
      </c>
      <c r="AS19" s="2"/>
      <c r="AT19" s="7" t="s">
        <v>52</v>
      </c>
      <c r="AU19" s="7" t="s">
        <v>52</v>
      </c>
      <c r="AV19" s="7" t="s">
        <v>57</v>
      </c>
    </row>
    <row r="20" spans="2:48" ht="16.5" thickBot="1">
      <c r="B20" s="14" t="s">
        <v>151</v>
      </c>
      <c r="C20" s="12"/>
      <c r="D20" s="12"/>
      <c r="E20" s="2"/>
      <c r="F20" s="8"/>
      <c r="G20" s="8"/>
      <c r="H20" s="8"/>
      <c r="I20" s="8"/>
      <c r="J20" s="8"/>
      <c r="K20" s="8"/>
      <c r="L20" s="2"/>
      <c r="M20" s="8"/>
      <c r="N20" s="8"/>
      <c r="O20" s="2"/>
      <c r="P20" s="133">
        <f>D19-K19-M19-N19</f>
        <v>7</v>
      </c>
      <c r="Q20" s="2"/>
      <c r="R20" s="8"/>
      <c r="S20" s="48"/>
      <c r="T20" s="8"/>
      <c r="U20" s="134">
        <f>P20*T19</f>
        <v>112</v>
      </c>
      <c r="V20" s="2"/>
      <c r="W20" s="20"/>
      <c r="X20" s="75"/>
      <c r="Y20" s="21"/>
      <c r="Z20" s="20"/>
      <c r="AA20" s="23"/>
      <c r="AB20" s="5"/>
      <c r="AC20" s="8"/>
      <c r="AD20" s="48"/>
      <c r="AE20" s="8"/>
      <c r="AF20" s="8"/>
      <c r="AG20" s="8"/>
      <c r="AH20" s="4"/>
      <c r="AI20" s="8"/>
      <c r="AJ20" s="8"/>
      <c r="AK20" s="8"/>
      <c r="AL20" s="8"/>
      <c r="AM20" s="8"/>
      <c r="AN20" s="8"/>
      <c r="AO20" s="5"/>
      <c r="AP20" s="134">
        <f>(X19/U20)*100</f>
        <v>74.107142857142861</v>
      </c>
      <c r="AQ20" s="8"/>
      <c r="AR20" s="8"/>
      <c r="AS20" s="2"/>
      <c r="AT20" s="8"/>
      <c r="AU20" s="8"/>
      <c r="AV20" s="10"/>
    </row>
    <row r="21" spans="2:48" ht="15.75" thickBot="1"/>
    <row r="22" spans="2:48" ht="16.5" thickBot="1">
      <c r="B22" s="13">
        <v>41410</v>
      </c>
      <c r="C22" s="11" t="s">
        <v>152</v>
      </c>
      <c r="D22" s="15">
        <v>10</v>
      </c>
      <c r="E22" s="2"/>
      <c r="F22" s="7">
        <v>0</v>
      </c>
      <c r="G22" s="7">
        <v>0</v>
      </c>
      <c r="H22" s="7">
        <v>0</v>
      </c>
      <c r="I22" s="7">
        <v>0</v>
      </c>
      <c r="J22" s="7">
        <v>3</v>
      </c>
      <c r="K22" s="7">
        <f>SUM(F22:J22)</f>
        <v>3</v>
      </c>
      <c r="L22" s="2"/>
      <c r="M22" s="7">
        <v>0</v>
      </c>
      <c r="N22" s="7">
        <v>0</v>
      </c>
      <c r="O22" s="2"/>
      <c r="P22" s="17">
        <f>D22-(M22+N22)</f>
        <v>10</v>
      </c>
      <c r="Q22" s="2"/>
      <c r="R22" s="7" t="s">
        <v>51</v>
      </c>
      <c r="S22" s="106">
        <v>1.88</v>
      </c>
      <c r="T22" s="7">
        <v>16</v>
      </c>
      <c r="U22" s="18">
        <v>126</v>
      </c>
      <c r="V22" s="2"/>
      <c r="W22" s="19">
        <v>60</v>
      </c>
      <c r="X22" s="74">
        <v>60</v>
      </c>
      <c r="Y22" s="22"/>
      <c r="Z22" s="19">
        <v>6</v>
      </c>
      <c r="AA22" s="19">
        <v>6</v>
      </c>
      <c r="AB22" s="5"/>
      <c r="AC22" s="18">
        <f>X22*S22</f>
        <v>112.8</v>
      </c>
      <c r="AD22" s="47">
        <v>11.28</v>
      </c>
      <c r="AE22" s="7">
        <v>3.52</v>
      </c>
      <c r="AF22" s="7">
        <v>0</v>
      </c>
      <c r="AG22" s="47">
        <f>AD22+AF22</f>
        <v>11.28</v>
      </c>
      <c r="AH22" s="4"/>
      <c r="AI22" s="7">
        <v>0</v>
      </c>
      <c r="AJ22" s="7">
        <v>0</v>
      </c>
      <c r="AK22" s="7">
        <f>100- ((AI22+AJ22)/(X22*2))*100</f>
        <v>100</v>
      </c>
      <c r="AL22" s="49">
        <f>AN19</f>
        <v>115.91999999999999</v>
      </c>
      <c r="AM22" s="49">
        <f>AC22+AD22+AE22+AF22</f>
        <v>127.6</v>
      </c>
      <c r="AN22" s="49">
        <f>AL22-AM22</f>
        <v>-11.680000000000007</v>
      </c>
      <c r="AO22" s="5"/>
      <c r="AP22" s="7">
        <f>(X22/U22)*100</f>
        <v>47.619047619047613</v>
      </c>
      <c r="AQ22" s="18">
        <f>(AD22/(AC22+AD22))*100</f>
        <v>9.0909090909090917</v>
      </c>
      <c r="AR22" s="7">
        <f>(AG22/AC22)*100</f>
        <v>10</v>
      </c>
      <c r="AS22" s="2"/>
      <c r="AT22" s="7" t="s">
        <v>52</v>
      </c>
      <c r="AU22" s="7" t="s">
        <v>52</v>
      </c>
      <c r="AV22" s="7" t="s">
        <v>57</v>
      </c>
    </row>
    <row r="23" spans="2:48" ht="16.5" thickBot="1">
      <c r="B23" s="14" t="s">
        <v>151</v>
      </c>
      <c r="C23" s="12"/>
      <c r="D23" s="12"/>
      <c r="E23" s="2"/>
      <c r="F23" s="8"/>
      <c r="G23" s="8"/>
      <c r="H23" s="8"/>
      <c r="I23" s="8"/>
      <c r="J23" s="8"/>
      <c r="K23" s="8"/>
      <c r="L23" s="2"/>
      <c r="M23" s="8"/>
      <c r="N23" s="8"/>
      <c r="O23" s="2"/>
      <c r="P23" s="133">
        <f>D22-K22-M22-N22</f>
        <v>7</v>
      </c>
      <c r="Q23" s="2"/>
      <c r="R23" s="8"/>
      <c r="S23" s="48"/>
      <c r="T23" s="8"/>
      <c r="U23" s="134">
        <f>P23*T22</f>
        <v>112</v>
      </c>
      <c r="V23" s="2"/>
      <c r="W23" s="20"/>
      <c r="X23" s="75"/>
      <c r="Y23" s="21"/>
      <c r="Z23" s="20"/>
      <c r="AA23" s="23"/>
      <c r="AB23" s="5"/>
      <c r="AC23" s="8"/>
      <c r="AD23" s="48"/>
      <c r="AE23" s="8"/>
      <c r="AF23" s="8"/>
      <c r="AG23" s="8"/>
      <c r="AH23" s="4"/>
      <c r="AI23" s="8"/>
      <c r="AJ23" s="8"/>
      <c r="AK23" s="8"/>
      <c r="AL23" s="8"/>
      <c r="AM23" s="8"/>
      <c r="AN23" s="8"/>
      <c r="AO23" s="5"/>
      <c r="AP23" s="134">
        <f>(X22/U23)*100</f>
        <v>53.571428571428569</v>
      </c>
      <c r="AQ23" s="8"/>
      <c r="AR23" s="8"/>
      <c r="AS23" s="2"/>
      <c r="AT23" s="8"/>
      <c r="AU23" s="8"/>
      <c r="AV23" s="10"/>
    </row>
    <row r="24" spans="2:48" ht="15.75" thickBot="1"/>
    <row r="25" spans="2:48" ht="16.5" thickBot="1">
      <c r="B25" s="13">
        <v>41411</v>
      </c>
      <c r="C25" s="11" t="s">
        <v>152</v>
      </c>
      <c r="D25" s="15">
        <v>10</v>
      </c>
      <c r="E25" s="2"/>
      <c r="F25" s="7">
        <v>1</v>
      </c>
      <c r="G25" s="7">
        <v>0</v>
      </c>
      <c r="H25" s="7">
        <v>4</v>
      </c>
      <c r="I25" s="7">
        <v>0</v>
      </c>
      <c r="J25" s="7">
        <v>0</v>
      </c>
      <c r="K25" s="7">
        <f>SUM(F25:J25)</f>
        <v>5</v>
      </c>
      <c r="L25" s="2"/>
      <c r="M25" s="7">
        <v>0</v>
      </c>
      <c r="N25" s="7">
        <v>0</v>
      </c>
      <c r="O25" s="2"/>
      <c r="P25" s="17">
        <f>D25-(M25+N25)</f>
        <v>10</v>
      </c>
      <c r="Q25" s="2"/>
      <c r="R25" s="7" t="s">
        <v>51</v>
      </c>
      <c r="S25" s="106">
        <v>1.88</v>
      </c>
      <c r="T25" s="7">
        <v>16</v>
      </c>
      <c r="U25" s="18">
        <v>126</v>
      </c>
      <c r="V25" s="2"/>
      <c r="W25" s="19">
        <v>62</v>
      </c>
      <c r="X25" s="74">
        <v>62</v>
      </c>
      <c r="Y25" s="22"/>
      <c r="Z25" s="19">
        <v>25</v>
      </c>
      <c r="AA25" s="19">
        <v>25</v>
      </c>
      <c r="AB25" s="5"/>
      <c r="AC25" s="18">
        <f>X25*S25</f>
        <v>116.55999999999999</v>
      </c>
      <c r="AD25" s="47">
        <v>46</v>
      </c>
      <c r="AE25" s="7">
        <v>6.2</v>
      </c>
      <c r="AF25" s="7">
        <v>0</v>
      </c>
      <c r="AG25" s="47">
        <f>AD25+AF25</f>
        <v>46</v>
      </c>
      <c r="AH25" s="4"/>
      <c r="AI25" s="7">
        <v>0</v>
      </c>
      <c r="AJ25" s="7">
        <v>0</v>
      </c>
      <c r="AK25" s="7">
        <f>100- ((AI25+AJ25)/(X25*2))*100</f>
        <v>100</v>
      </c>
      <c r="AL25" s="49">
        <f>AN22</f>
        <v>-11.680000000000007</v>
      </c>
      <c r="AM25" s="49">
        <f>AC25+AD25+AE25+AF25</f>
        <v>168.76</v>
      </c>
      <c r="AN25" s="49">
        <f>AL25-AM25</f>
        <v>-180.44</v>
      </c>
      <c r="AO25" s="5"/>
      <c r="AP25" s="7">
        <f>(X25/U25)*100</f>
        <v>49.206349206349202</v>
      </c>
      <c r="AQ25" s="18">
        <f>(AD25/(AC25+AD25))*100</f>
        <v>28.297244094488189</v>
      </c>
      <c r="AR25" s="7">
        <f>(AG25/AC25)*100</f>
        <v>39.464653397391906</v>
      </c>
      <c r="AS25" s="2"/>
      <c r="AT25" s="7" t="s">
        <v>52</v>
      </c>
      <c r="AU25" s="7" t="s">
        <v>52</v>
      </c>
      <c r="AV25" s="7" t="s">
        <v>57</v>
      </c>
    </row>
    <row r="26" spans="2:48" ht="16.5" thickBot="1">
      <c r="B26" s="14" t="s">
        <v>142</v>
      </c>
      <c r="C26" s="12"/>
      <c r="D26" s="12"/>
      <c r="E26" s="2"/>
      <c r="F26" s="8"/>
      <c r="G26" s="8"/>
      <c r="H26" s="8"/>
      <c r="I26" s="8"/>
      <c r="J26" s="8"/>
      <c r="K26" s="8"/>
      <c r="L26" s="2"/>
      <c r="M26" s="8"/>
      <c r="N26" s="8"/>
      <c r="O26" s="2"/>
      <c r="P26" s="133">
        <f>D25-K25-M25-N25</f>
        <v>5</v>
      </c>
      <c r="Q26" s="2"/>
      <c r="R26" s="8"/>
      <c r="S26" s="48"/>
      <c r="T26" s="8"/>
      <c r="U26" s="134">
        <f>P26*T25</f>
        <v>80</v>
      </c>
      <c r="V26" s="2"/>
      <c r="W26" s="20"/>
      <c r="X26" s="75"/>
      <c r="Y26" s="21"/>
      <c r="Z26" s="20"/>
      <c r="AA26" s="23"/>
      <c r="AB26" s="5"/>
      <c r="AC26" s="8"/>
      <c r="AD26" s="48"/>
      <c r="AE26" s="8"/>
      <c r="AF26" s="8"/>
      <c r="AG26" s="8"/>
      <c r="AH26" s="4"/>
      <c r="AI26" s="8"/>
      <c r="AJ26" s="8"/>
      <c r="AK26" s="8"/>
      <c r="AL26" s="8"/>
      <c r="AM26" s="8"/>
      <c r="AN26" s="8"/>
      <c r="AO26" s="5"/>
      <c r="AP26" s="134">
        <f>(X25/U26)*100</f>
        <v>77.5</v>
      </c>
      <c r="AQ26" s="8"/>
      <c r="AR26" s="8"/>
      <c r="AS26" s="2"/>
      <c r="AT26" s="8"/>
      <c r="AU26" s="8"/>
      <c r="AV26" s="10"/>
    </row>
    <row r="27" spans="2:48" ht="15.75" thickBot="1"/>
    <row r="28" spans="2:48" ht="16.5" thickBot="1">
      <c r="B28" s="13">
        <v>41412</v>
      </c>
      <c r="C28" s="11" t="s">
        <v>152</v>
      </c>
      <c r="D28" s="15">
        <v>6</v>
      </c>
      <c r="E28" s="2"/>
      <c r="F28" s="7">
        <v>0</v>
      </c>
      <c r="G28" s="7">
        <v>0</v>
      </c>
      <c r="H28" s="7">
        <v>2</v>
      </c>
      <c r="I28" s="7">
        <v>0</v>
      </c>
      <c r="J28" s="7">
        <v>0</v>
      </c>
      <c r="K28" s="7">
        <f>SUM(F28:J28)</f>
        <v>2</v>
      </c>
      <c r="L28" s="2"/>
      <c r="M28" s="7">
        <v>0</v>
      </c>
      <c r="N28" s="7">
        <v>0</v>
      </c>
      <c r="O28" s="2"/>
      <c r="P28" s="17">
        <f>D28-(M28+N28)</f>
        <v>6</v>
      </c>
      <c r="Q28" s="2"/>
      <c r="R28" s="7" t="s">
        <v>51</v>
      </c>
      <c r="S28" s="106">
        <v>1.88</v>
      </c>
      <c r="T28" s="7">
        <v>16</v>
      </c>
      <c r="U28" s="18">
        <v>126</v>
      </c>
      <c r="V28" s="2"/>
      <c r="W28" s="19">
        <v>45</v>
      </c>
      <c r="X28" s="74">
        <v>45</v>
      </c>
      <c r="Y28" s="22"/>
      <c r="Z28" s="19">
        <v>0</v>
      </c>
      <c r="AA28" s="19">
        <v>0</v>
      </c>
      <c r="AB28" s="5"/>
      <c r="AC28" s="18">
        <f>X28*S28</f>
        <v>84.6</v>
      </c>
      <c r="AD28" s="47">
        <v>0</v>
      </c>
      <c r="AE28" s="7">
        <v>0</v>
      </c>
      <c r="AF28" s="7">
        <v>0</v>
      </c>
      <c r="AG28" s="47">
        <f>AD28+AF28</f>
        <v>0</v>
      </c>
      <c r="AH28" s="4"/>
      <c r="AI28" s="7">
        <v>0</v>
      </c>
      <c r="AJ28" s="7">
        <v>0</v>
      </c>
      <c r="AK28" s="7">
        <f>100- ((AI28+AJ28)/(X28*2))*100</f>
        <v>100</v>
      </c>
      <c r="AL28" s="49">
        <f>AN25</f>
        <v>-180.44</v>
      </c>
      <c r="AM28" s="49">
        <f>AC28+AD28+AE28+AF28</f>
        <v>84.6</v>
      </c>
      <c r="AN28" s="49">
        <f>AL28-AM28</f>
        <v>-265.03999999999996</v>
      </c>
      <c r="AO28" s="5"/>
      <c r="AP28" s="7">
        <f>(X28/U28)*100</f>
        <v>35.714285714285715</v>
      </c>
      <c r="AQ28" s="18">
        <f>(AD28/(AC28+AD28))*100</f>
        <v>0</v>
      </c>
      <c r="AR28" s="7">
        <f>(AG28/AC28)*100</f>
        <v>0</v>
      </c>
      <c r="AS28" s="2"/>
      <c r="AT28" s="7" t="s">
        <v>52</v>
      </c>
      <c r="AU28" s="7" t="s">
        <v>52</v>
      </c>
      <c r="AV28" s="7" t="s">
        <v>57</v>
      </c>
    </row>
    <row r="29" spans="2:48" ht="16.5" thickBot="1">
      <c r="B29" s="14" t="s">
        <v>153</v>
      </c>
      <c r="C29" s="12"/>
      <c r="D29" s="12"/>
      <c r="E29" s="2"/>
      <c r="F29" s="8"/>
      <c r="G29" s="8"/>
      <c r="H29" s="8"/>
      <c r="I29" s="8"/>
      <c r="J29" s="8"/>
      <c r="K29" s="8"/>
      <c r="L29" s="2"/>
      <c r="M29" s="8"/>
      <c r="N29" s="8"/>
      <c r="O29" s="2"/>
      <c r="P29" s="133">
        <f>D28-K28-M28-N28</f>
        <v>4</v>
      </c>
      <c r="Q29" s="2"/>
      <c r="R29" s="8"/>
      <c r="S29" s="48"/>
      <c r="T29" s="8"/>
      <c r="U29" s="134">
        <f>P29*T28</f>
        <v>64</v>
      </c>
      <c r="V29" s="2"/>
      <c r="W29" s="20"/>
      <c r="X29" s="75"/>
      <c r="Y29" s="21"/>
      <c r="Z29" s="20"/>
      <c r="AA29" s="23"/>
      <c r="AB29" s="5"/>
      <c r="AC29" s="8"/>
      <c r="AD29" s="48"/>
      <c r="AE29" s="8"/>
      <c r="AF29" s="8"/>
      <c r="AG29" s="8"/>
      <c r="AH29" s="4"/>
      <c r="AI29" s="8"/>
      <c r="AJ29" s="8"/>
      <c r="AK29" s="8"/>
      <c r="AL29" s="8"/>
      <c r="AM29" s="8"/>
      <c r="AN29" s="8"/>
      <c r="AO29" s="5"/>
      <c r="AP29" s="134">
        <f>(X28/U29)*100</f>
        <v>70.3125</v>
      </c>
      <c r="AQ29" s="8"/>
      <c r="AR29" s="8"/>
      <c r="AS29" s="2"/>
      <c r="AT29" s="8"/>
      <c r="AU29" s="8"/>
      <c r="AV29" s="10"/>
    </row>
    <row r="30" spans="2:48" ht="15.75" thickBot="1"/>
    <row r="31" spans="2:48" ht="16.5" thickBot="1">
      <c r="B31" s="13">
        <v>41414</v>
      </c>
      <c r="C31" s="11" t="s">
        <v>114</v>
      </c>
      <c r="D31" s="15">
        <v>7.5</v>
      </c>
      <c r="E31" s="2"/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f>SUM(F31:J31)</f>
        <v>0</v>
      </c>
      <c r="L31" s="2"/>
      <c r="M31" s="7">
        <v>2.5</v>
      </c>
      <c r="N31" s="7">
        <v>0</v>
      </c>
      <c r="O31" s="2"/>
      <c r="P31" s="17">
        <f>D31-(M31+N31)</f>
        <v>5</v>
      </c>
      <c r="Q31" s="2"/>
      <c r="R31" s="7" t="s">
        <v>51</v>
      </c>
      <c r="S31" s="106">
        <v>1.88</v>
      </c>
      <c r="T31" s="7">
        <v>16</v>
      </c>
      <c r="U31" s="18">
        <v>126</v>
      </c>
      <c r="V31" s="2"/>
      <c r="W31" s="19">
        <v>52</v>
      </c>
      <c r="X31" s="74">
        <v>52</v>
      </c>
      <c r="Y31" s="22"/>
      <c r="Z31" s="19">
        <v>0</v>
      </c>
      <c r="AA31" s="19">
        <v>0</v>
      </c>
      <c r="AB31" s="5"/>
      <c r="AC31" s="18">
        <f>X31*S31</f>
        <v>97.759999999999991</v>
      </c>
      <c r="AD31" s="47">
        <v>0</v>
      </c>
      <c r="AE31" s="7">
        <v>0</v>
      </c>
      <c r="AF31" s="7">
        <v>0</v>
      </c>
      <c r="AG31" s="47">
        <f>AD31+AF31</f>
        <v>0</v>
      </c>
      <c r="AH31" s="4"/>
      <c r="AI31" s="7">
        <v>0</v>
      </c>
      <c r="AJ31" s="7">
        <v>0</v>
      </c>
      <c r="AK31" s="7">
        <f>100- ((AI31+AJ31)/(X31*2))*100</f>
        <v>100</v>
      </c>
      <c r="AL31" s="49">
        <f>AN28</f>
        <v>-265.03999999999996</v>
      </c>
      <c r="AM31" s="49">
        <f>AC31+AD31+AE31+AF31</f>
        <v>97.759999999999991</v>
      </c>
      <c r="AN31" s="49">
        <f>AL31-AM31</f>
        <v>-362.79999999999995</v>
      </c>
      <c r="AO31" s="5"/>
      <c r="AP31" s="7">
        <f>(X31/U31)*100</f>
        <v>41.269841269841265</v>
      </c>
      <c r="AQ31" s="18">
        <f>(AD31/(AC31+AD31))*100</f>
        <v>0</v>
      </c>
      <c r="AR31" s="7">
        <f>(AG31/AC31)*100</f>
        <v>0</v>
      </c>
      <c r="AS31" s="2"/>
      <c r="AT31" s="7" t="s">
        <v>52</v>
      </c>
      <c r="AU31" s="7" t="s">
        <v>52</v>
      </c>
      <c r="AV31" s="7" t="s">
        <v>57</v>
      </c>
    </row>
    <row r="32" spans="2:48" ht="16.5" thickBot="1">
      <c r="B32" s="14" t="s">
        <v>154</v>
      </c>
      <c r="C32" s="12"/>
      <c r="D32" s="12"/>
      <c r="E32" s="2"/>
      <c r="F32" s="8"/>
      <c r="G32" s="8"/>
      <c r="H32" s="8"/>
      <c r="I32" s="8"/>
      <c r="J32" s="8"/>
      <c r="K32" s="8"/>
      <c r="L32" s="2"/>
      <c r="M32" s="8"/>
      <c r="N32" s="8"/>
      <c r="O32" s="2"/>
      <c r="P32" s="133">
        <f>D31-K31-M31-N31</f>
        <v>5</v>
      </c>
      <c r="Q32" s="2"/>
      <c r="R32" s="8"/>
      <c r="S32" s="48"/>
      <c r="T32" s="8"/>
      <c r="U32" s="134">
        <f>P32*T31</f>
        <v>80</v>
      </c>
      <c r="V32" s="2"/>
      <c r="W32" s="20"/>
      <c r="X32" s="75"/>
      <c r="Y32" s="21"/>
      <c r="Z32" s="20"/>
      <c r="AA32" s="23"/>
      <c r="AB32" s="5"/>
      <c r="AC32" s="8"/>
      <c r="AD32" s="48"/>
      <c r="AE32" s="8"/>
      <c r="AF32" s="8"/>
      <c r="AG32" s="8"/>
      <c r="AH32" s="4"/>
      <c r="AI32" s="8"/>
      <c r="AJ32" s="8"/>
      <c r="AK32" s="8"/>
      <c r="AL32" s="8"/>
      <c r="AM32" s="8"/>
      <c r="AN32" s="8"/>
      <c r="AO32" s="5"/>
      <c r="AP32" s="134">
        <f>(X31/U32)*100</f>
        <v>65</v>
      </c>
      <c r="AQ32" s="8"/>
      <c r="AR32" s="8"/>
      <c r="AS32" s="2"/>
      <c r="AT32" s="8"/>
      <c r="AU32" s="8"/>
      <c r="AV32" s="10"/>
    </row>
    <row r="33" spans="2:48" ht="15.75" thickBot="1"/>
    <row r="34" spans="2:48" ht="16.5" thickBot="1">
      <c r="B34" s="13">
        <v>41416</v>
      </c>
      <c r="C34" s="11" t="s">
        <v>114</v>
      </c>
      <c r="D34" s="15">
        <v>6</v>
      </c>
      <c r="E34" s="2"/>
      <c r="F34" s="7">
        <v>2</v>
      </c>
      <c r="G34" s="7">
        <v>0</v>
      </c>
      <c r="H34" s="7">
        <v>0</v>
      </c>
      <c r="I34" s="7">
        <v>0</v>
      </c>
      <c r="J34" s="7">
        <v>0</v>
      </c>
      <c r="K34" s="7">
        <f>SUM(F34:J34)</f>
        <v>2</v>
      </c>
      <c r="L34" s="2"/>
      <c r="M34" s="7">
        <v>0</v>
      </c>
      <c r="N34" s="7">
        <v>0</v>
      </c>
      <c r="O34" s="2"/>
      <c r="P34" s="17">
        <f>D34-(M34+N34)</f>
        <v>6</v>
      </c>
      <c r="Q34" s="2"/>
      <c r="R34" s="7" t="s">
        <v>51</v>
      </c>
      <c r="S34" s="106">
        <v>1.88</v>
      </c>
      <c r="T34" s="7">
        <v>16</v>
      </c>
      <c r="U34" s="18">
        <v>126</v>
      </c>
      <c r="V34" s="2"/>
      <c r="W34" s="19">
        <v>71</v>
      </c>
      <c r="X34" s="74">
        <v>71</v>
      </c>
      <c r="Y34" s="22"/>
      <c r="Z34" s="19">
        <v>2</v>
      </c>
      <c r="AA34" s="19">
        <v>2</v>
      </c>
      <c r="AB34" s="5"/>
      <c r="AC34" s="18">
        <f>X34*S34</f>
        <v>133.47999999999999</v>
      </c>
      <c r="AD34" s="47">
        <v>3.4</v>
      </c>
      <c r="AE34" s="7">
        <v>0</v>
      </c>
      <c r="AF34" s="7">
        <v>0</v>
      </c>
      <c r="AG34" s="47">
        <f>AD34+AF34</f>
        <v>3.4</v>
      </c>
      <c r="AH34" s="4"/>
      <c r="AI34" s="7">
        <v>0</v>
      </c>
      <c r="AJ34" s="7">
        <v>0</v>
      </c>
      <c r="AK34" s="7">
        <f>100- ((AI34+AJ34)/(X34*2))*100</f>
        <v>100</v>
      </c>
      <c r="AL34" s="49">
        <f>AN31</f>
        <v>-362.79999999999995</v>
      </c>
      <c r="AM34" s="49">
        <f>AC34+AD34+AE34+AF34</f>
        <v>136.88</v>
      </c>
      <c r="AN34" s="49">
        <f>AL34-AM34</f>
        <v>-499.67999999999995</v>
      </c>
      <c r="AO34" s="5"/>
      <c r="AP34" s="7">
        <f>(X34/U34)*100</f>
        <v>56.349206349206348</v>
      </c>
      <c r="AQ34" s="18">
        <f>(AD34/(AC34+AD34))*100</f>
        <v>2.4839275277615429</v>
      </c>
      <c r="AR34" s="7">
        <f>(AG34/AC34)*100</f>
        <v>2.5471980821096798</v>
      </c>
      <c r="AS34" s="2"/>
      <c r="AT34" s="7" t="s">
        <v>52</v>
      </c>
      <c r="AU34" s="7" t="s">
        <v>52</v>
      </c>
      <c r="AV34" s="7" t="s">
        <v>57</v>
      </c>
    </row>
    <row r="35" spans="2:48" ht="16.5" thickBot="1">
      <c r="B35" s="14" t="s">
        <v>154</v>
      </c>
      <c r="C35" s="12"/>
      <c r="D35" s="12"/>
      <c r="E35" s="2"/>
      <c r="F35" s="8"/>
      <c r="G35" s="8"/>
      <c r="H35" s="8"/>
      <c r="I35" s="8"/>
      <c r="J35" s="8"/>
      <c r="K35" s="8"/>
      <c r="L35" s="2"/>
      <c r="M35" s="8"/>
      <c r="N35" s="8"/>
      <c r="O35" s="2"/>
      <c r="P35" s="133">
        <f>D34-K34-M34-N34</f>
        <v>4</v>
      </c>
      <c r="Q35" s="2"/>
      <c r="R35" s="8"/>
      <c r="S35" s="48"/>
      <c r="T35" s="8"/>
      <c r="U35" s="134">
        <f>P35*T34</f>
        <v>64</v>
      </c>
      <c r="V35" s="2"/>
      <c r="W35" s="20"/>
      <c r="X35" s="75"/>
      <c r="Y35" s="21"/>
      <c r="Z35" s="20"/>
      <c r="AA35" s="23"/>
      <c r="AB35" s="5"/>
      <c r="AC35" s="8"/>
      <c r="AD35" s="48"/>
      <c r="AE35" s="8"/>
      <c r="AF35" s="8"/>
      <c r="AG35" s="8"/>
      <c r="AH35" s="4"/>
      <c r="AI35" s="8"/>
      <c r="AJ35" s="8"/>
      <c r="AK35" s="8"/>
      <c r="AL35" s="8"/>
      <c r="AM35" s="8"/>
      <c r="AN35" s="8"/>
      <c r="AO35" s="5"/>
      <c r="AP35" s="134">
        <f>(X34/U35)*100</f>
        <v>110.9375</v>
      </c>
      <c r="AQ35" s="8"/>
      <c r="AR35" s="8"/>
      <c r="AS35" s="2"/>
      <c r="AT35" s="8"/>
      <c r="AU35" s="8"/>
      <c r="AV35" s="10"/>
    </row>
    <row r="36" spans="2:48" ht="15.75" thickBot="1"/>
    <row r="37" spans="2:48" ht="16.5" thickBot="1">
      <c r="B37" s="13">
        <v>41419</v>
      </c>
      <c r="C37" s="11" t="s">
        <v>114</v>
      </c>
      <c r="D37" s="15">
        <v>5</v>
      </c>
      <c r="E37" s="2"/>
      <c r="F37" s="7">
        <v>1</v>
      </c>
      <c r="G37" s="7">
        <v>0.5</v>
      </c>
      <c r="H37" s="7">
        <v>0</v>
      </c>
      <c r="I37" s="7">
        <v>0</v>
      </c>
      <c r="J37" s="7">
        <v>0.45</v>
      </c>
      <c r="K37" s="7">
        <f>SUM(F37:J37)</f>
        <v>1.95</v>
      </c>
      <c r="L37" s="2"/>
      <c r="M37" s="7">
        <v>0</v>
      </c>
      <c r="N37" s="7">
        <v>0</v>
      </c>
      <c r="O37" s="2"/>
      <c r="P37" s="17">
        <f>D37-(M37+N37)</f>
        <v>5</v>
      </c>
      <c r="Q37" s="2"/>
      <c r="R37" s="7" t="s">
        <v>51</v>
      </c>
      <c r="S37" s="106">
        <v>1.88</v>
      </c>
      <c r="T37" s="7">
        <v>16</v>
      </c>
      <c r="U37" s="18">
        <v>126</v>
      </c>
      <c r="V37" s="2"/>
      <c r="W37" s="19">
        <v>58</v>
      </c>
      <c r="X37" s="74">
        <v>58</v>
      </c>
      <c r="Y37" s="22"/>
      <c r="Z37" s="19">
        <v>2</v>
      </c>
      <c r="AA37" s="19">
        <v>2</v>
      </c>
      <c r="AB37" s="5"/>
      <c r="AC37" s="18">
        <f>X37*S37</f>
        <v>109.03999999999999</v>
      </c>
      <c r="AD37" s="47">
        <v>42</v>
      </c>
      <c r="AE37" s="7">
        <v>0</v>
      </c>
      <c r="AF37" s="7">
        <v>0</v>
      </c>
      <c r="AG37" s="47">
        <f>AD37+AF37</f>
        <v>42</v>
      </c>
      <c r="AH37" s="4"/>
      <c r="AI37" s="7">
        <v>0</v>
      </c>
      <c r="AJ37" s="7">
        <v>0</v>
      </c>
      <c r="AK37" s="7">
        <f>100- ((AI37+AJ37)/(X37*2))*100</f>
        <v>100</v>
      </c>
      <c r="AL37" s="49">
        <f>AN34</f>
        <v>-499.67999999999995</v>
      </c>
      <c r="AM37" s="49">
        <f>AC37+AD37+AE37+AF37</f>
        <v>151.04</v>
      </c>
      <c r="AN37" s="49">
        <f>AL37-AM37</f>
        <v>-650.71999999999991</v>
      </c>
      <c r="AO37" s="5"/>
      <c r="AP37" s="7">
        <f>(X37/U37)*100</f>
        <v>46.031746031746032</v>
      </c>
      <c r="AQ37" s="18">
        <f>(AD37/(AC37+AD37))*100</f>
        <v>27.807203389830509</v>
      </c>
      <c r="AR37" s="7">
        <f>(AG37/AC37)*100</f>
        <v>38.51797505502568</v>
      </c>
      <c r="AS37" s="2"/>
      <c r="AT37" s="7" t="s">
        <v>52</v>
      </c>
      <c r="AU37" s="7" t="s">
        <v>52</v>
      </c>
      <c r="AV37" s="7" t="s">
        <v>57</v>
      </c>
    </row>
    <row r="38" spans="2:48" ht="16.5" thickBot="1">
      <c r="B38" s="14" t="s">
        <v>154</v>
      </c>
      <c r="C38" s="12"/>
      <c r="D38" s="12"/>
      <c r="E38" s="2"/>
      <c r="F38" s="8"/>
      <c r="G38" s="8"/>
      <c r="H38" s="8"/>
      <c r="I38" s="8"/>
      <c r="J38" s="8"/>
      <c r="K38" s="8"/>
      <c r="L38" s="2"/>
      <c r="M38" s="8"/>
      <c r="N38" s="8"/>
      <c r="O38" s="2"/>
      <c r="P38" s="133">
        <f>D37-K37-M37-N37</f>
        <v>3.05</v>
      </c>
      <c r="Q38" s="2"/>
      <c r="R38" s="8"/>
      <c r="S38" s="48"/>
      <c r="T38" s="8"/>
      <c r="U38" s="134">
        <f>P38*T37</f>
        <v>48.8</v>
      </c>
      <c r="V38" s="2"/>
      <c r="W38" s="20"/>
      <c r="X38" s="75"/>
      <c r="Y38" s="21"/>
      <c r="Z38" s="20"/>
      <c r="AA38" s="23"/>
      <c r="AB38" s="5"/>
      <c r="AC38" s="8"/>
      <c r="AD38" s="48"/>
      <c r="AE38" s="8"/>
      <c r="AF38" s="8"/>
      <c r="AG38" s="8"/>
      <c r="AH38" s="4"/>
      <c r="AI38" s="8"/>
      <c r="AJ38" s="8"/>
      <c r="AK38" s="8"/>
      <c r="AL38" s="8"/>
      <c r="AM38" s="8"/>
      <c r="AN38" s="8"/>
      <c r="AO38" s="5"/>
      <c r="AP38" s="134">
        <f>(X37/U38)*100</f>
        <v>118.85245901639345</v>
      </c>
      <c r="AQ38" s="8"/>
      <c r="AR38" s="8"/>
      <c r="AS38" s="2"/>
      <c r="AT38" s="8"/>
      <c r="AU38" s="8"/>
      <c r="AV38" s="10"/>
    </row>
    <row r="39" spans="2:48" ht="15.75" thickBot="1"/>
    <row r="40" spans="2:48" ht="16.5" thickBot="1">
      <c r="B40" s="13">
        <v>41421</v>
      </c>
      <c r="C40" s="11" t="s">
        <v>152</v>
      </c>
      <c r="D40" s="15">
        <v>8</v>
      </c>
      <c r="E40" s="2"/>
      <c r="F40" s="7">
        <v>1.1000000000000001</v>
      </c>
      <c r="G40" s="7">
        <v>0.5</v>
      </c>
      <c r="H40" s="7">
        <v>2</v>
      </c>
      <c r="I40" s="7">
        <v>0</v>
      </c>
      <c r="J40" s="7">
        <v>0</v>
      </c>
      <c r="K40" s="7">
        <f>SUM(F40:J40)</f>
        <v>3.6</v>
      </c>
      <c r="L40" s="2"/>
      <c r="M40" s="7">
        <v>0</v>
      </c>
      <c r="N40" s="7">
        <v>0</v>
      </c>
      <c r="O40" s="2"/>
      <c r="P40" s="17">
        <f>D40-(M40+N40)</f>
        <v>8</v>
      </c>
      <c r="Q40" s="2"/>
      <c r="R40" s="7" t="s">
        <v>51</v>
      </c>
      <c r="S40" s="106">
        <v>1.88</v>
      </c>
      <c r="T40" s="7">
        <v>16</v>
      </c>
      <c r="U40" s="18">
        <v>126</v>
      </c>
      <c r="V40" s="2"/>
      <c r="W40" s="19">
        <v>89</v>
      </c>
      <c r="X40" s="74">
        <v>89</v>
      </c>
      <c r="Y40" s="22"/>
      <c r="Z40" s="19">
        <v>18</v>
      </c>
      <c r="AA40" s="19">
        <v>18</v>
      </c>
      <c r="AB40" s="5"/>
      <c r="AC40" s="18">
        <f>X40*S40</f>
        <v>167.32</v>
      </c>
      <c r="AD40" s="47">
        <v>35</v>
      </c>
      <c r="AE40" s="7">
        <v>0</v>
      </c>
      <c r="AF40" s="7">
        <v>0</v>
      </c>
      <c r="AG40" s="47">
        <f>AD40+AF40</f>
        <v>35</v>
      </c>
      <c r="AH40" s="4"/>
      <c r="AI40" s="7">
        <v>0</v>
      </c>
      <c r="AJ40" s="7">
        <v>0</v>
      </c>
      <c r="AK40" s="7">
        <f>100- ((AI40+AJ40)/(X40*2))*100</f>
        <v>100</v>
      </c>
      <c r="AL40" s="49">
        <f>AN37</f>
        <v>-650.71999999999991</v>
      </c>
      <c r="AM40" s="49">
        <f>AC40+AD40+AE40+AF40</f>
        <v>202.32</v>
      </c>
      <c r="AN40" s="49">
        <f>AL40-AM40</f>
        <v>-853.04</v>
      </c>
      <c r="AO40" s="5"/>
      <c r="AP40" s="7">
        <f>(X40/U40)*100</f>
        <v>70.634920634920633</v>
      </c>
      <c r="AQ40" s="18">
        <f>(AD40/(AC40+AD40))*100</f>
        <v>17.29932779754844</v>
      </c>
      <c r="AR40" s="7">
        <f>(AG40/AC40)*100</f>
        <v>20.918001434377242</v>
      </c>
      <c r="AS40" s="2"/>
      <c r="AT40" s="7" t="s">
        <v>52</v>
      </c>
      <c r="AU40" s="7" t="s">
        <v>52</v>
      </c>
      <c r="AV40" s="7" t="s">
        <v>57</v>
      </c>
    </row>
    <row r="41" spans="2:48" ht="16.5" thickBot="1">
      <c r="B41" s="14" t="s">
        <v>142</v>
      </c>
      <c r="C41" s="12"/>
      <c r="D41" s="12"/>
      <c r="E41" s="2"/>
      <c r="F41" s="8"/>
      <c r="G41" s="8"/>
      <c r="H41" s="8"/>
      <c r="I41" s="8"/>
      <c r="J41" s="8"/>
      <c r="K41" s="8"/>
      <c r="L41" s="2"/>
      <c r="M41" s="8"/>
      <c r="N41" s="8"/>
      <c r="O41" s="2"/>
      <c r="P41" s="133">
        <f>D40-K40-M40-N40</f>
        <v>4.4000000000000004</v>
      </c>
      <c r="Q41" s="2"/>
      <c r="R41" s="8"/>
      <c r="S41" s="48"/>
      <c r="T41" s="8"/>
      <c r="U41" s="134">
        <f>P41*T40</f>
        <v>70.400000000000006</v>
      </c>
      <c r="V41" s="2"/>
      <c r="W41" s="20"/>
      <c r="X41" s="75"/>
      <c r="Y41" s="21"/>
      <c r="Z41" s="20"/>
      <c r="AA41" s="23"/>
      <c r="AB41" s="5"/>
      <c r="AC41" s="8"/>
      <c r="AD41" s="48"/>
      <c r="AE41" s="8"/>
      <c r="AF41" s="8"/>
      <c r="AG41" s="8"/>
      <c r="AH41" s="4"/>
      <c r="AI41" s="8"/>
      <c r="AJ41" s="8"/>
      <c r="AK41" s="8"/>
      <c r="AL41" s="8"/>
      <c r="AM41" s="8"/>
      <c r="AN41" s="8"/>
      <c r="AO41" s="5"/>
      <c r="AP41" s="134">
        <f>(X40/U41)*100</f>
        <v>126.42045454545455</v>
      </c>
      <c r="AQ41" s="8"/>
      <c r="AR41" s="8"/>
      <c r="AS41" s="2"/>
      <c r="AT41" s="8"/>
      <c r="AU41" s="8"/>
      <c r="AV41" s="10"/>
    </row>
    <row r="42" spans="2:48" ht="15.75" thickBot="1"/>
    <row r="43" spans="2:48" ht="16.5" thickBot="1">
      <c r="B43" s="13">
        <v>41422</v>
      </c>
      <c r="C43" s="11" t="s">
        <v>152</v>
      </c>
      <c r="D43" s="15">
        <v>8</v>
      </c>
      <c r="E43" s="2"/>
      <c r="F43" s="7">
        <v>1</v>
      </c>
      <c r="G43" s="7">
        <v>0.3</v>
      </c>
      <c r="H43" s="7">
        <v>0</v>
      </c>
      <c r="I43" s="7">
        <v>0</v>
      </c>
      <c r="J43" s="7">
        <v>0</v>
      </c>
      <c r="K43" s="7">
        <f>SUM(F43:J43)</f>
        <v>1.3</v>
      </c>
      <c r="L43" s="2"/>
      <c r="M43" s="7">
        <v>0</v>
      </c>
      <c r="N43" s="7">
        <v>0</v>
      </c>
      <c r="O43" s="2"/>
      <c r="P43" s="17">
        <f>D43-(M43+N43)</f>
        <v>8</v>
      </c>
      <c r="Q43" s="2"/>
      <c r="R43" s="7" t="s">
        <v>51</v>
      </c>
      <c r="S43" s="106">
        <v>1.88</v>
      </c>
      <c r="T43" s="7">
        <v>16</v>
      </c>
      <c r="U43" s="18">
        <v>126</v>
      </c>
      <c r="V43" s="2"/>
      <c r="W43" s="19">
        <v>120</v>
      </c>
      <c r="X43" s="74">
        <v>120</v>
      </c>
      <c r="Y43" s="22"/>
      <c r="Z43" s="19">
        <v>6</v>
      </c>
      <c r="AA43" s="19">
        <v>6</v>
      </c>
      <c r="AB43" s="5"/>
      <c r="AC43" s="18">
        <f>X43*S43</f>
        <v>225.6</v>
      </c>
      <c r="AD43" s="47">
        <v>12</v>
      </c>
      <c r="AE43" s="7">
        <v>0</v>
      </c>
      <c r="AF43" s="7">
        <v>0</v>
      </c>
      <c r="AG43" s="47">
        <f>AD43+AF43</f>
        <v>12</v>
      </c>
      <c r="AH43" s="4"/>
      <c r="AI43" s="7">
        <v>0</v>
      </c>
      <c r="AJ43" s="7">
        <v>0</v>
      </c>
      <c r="AK43" s="7">
        <f>100- ((AI43+AJ43)/(X43*2))*100</f>
        <v>100</v>
      </c>
      <c r="AL43" s="49">
        <f>AN40</f>
        <v>-853.04</v>
      </c>
      <c r="AM43" s="49">
        <f>AC43+AD43+AE43+AF43</f>
        <v>237.6</v>
      </c>
      <c r="AN43" s="49">
        <f>AL43-AM43</f>
        <v>-1090.6399999999999</v>
      </c>
      <c r="AO43" s="5"/>
      <c r="AP43" s="7">
        <f>(X43/U43)*100</f>
        <v>95.238095238095227</v>
      </c>
      <c r="AQ43" s="18">
        <f>(AD43/(AC43+AD43))*100</f>
        <v>5.0505050505050502</v>
      </c>
      <c r="AR43" s="7">
        <f>(AG43/AC43)*100</f>
        <v>5.3191489361702127</v>
      </c>
      <c r="AS43" s="2"/>
      <c r="AT43" s="7" t="s">
        <v>52</v>
      </c>
      <c r="AU43" s="7" t="s">
        <v>52</v>
      </c>
      <c r="AV43" s="7" t="s">
        <v>57</v>
      </c>
    </row>
    <row r="44" spans="2:48" ht="16.5" thickBot="1">
      <c r="B44" s="14" t="s">
        <v>142</v>
      </c>
      <c r="C44" s="12"/>
      <c r="D44" s="12"/>
      <c r="E44" s="2"/>
      <c r="F44" s="8"/>
      <c r="G44" s="8"/>
      <c r="H44" s="8"/>
      <c r="I44" s="8"/>
      <c r="J44" s="8"/>
      <c r="K44" s="8"/>
      <c r="L44" s="2"/>
      <c r="M44" s="8"/>
      <c r="N44" s="8"/>
      <c r="O44" s="2"/>
      <c r="P44" s="133">
        <f>D43-K43-M43-N43</f>
        <v>6.7</v>
      </c>
      <c r="Q44" s="2"/>
      <c r="R44" s="8"/>
      <c r="S44" s="48"/>
      <c r="T44" s="8"/>
      <c r="U44" s="134">
        <f>P44*T43</f>
        <v>107.2</v>
      </c>
      <c r="V44" s="2"/>
      <c r="W44" s="20"/>
      <c r="X44" s="75"/>
      <c r="Y44" s="21"/>
      <c r="Z44" s="20"/>
      <c r="AA44" s="23"/>
      <c r="AB44" s="5"/>
      <c r="AC44" s="8"/>
      <c r="AD44" s="48"/>
      <c r="AE44" s="8"/>
      <c r="AF44" s="8"/>
      <c r="AG44" s="8"/>
      <c r="AH44" s="4"/>
      <c r="AI44" s="8"/>
      <c r="AJ44" s="8"/>
      <c r="AK44" s="8"/>
      <c r="AL44" s="8"/>
      <c r="AM44" s="8"/>
      <c r="AN44" s="8"/>
      <c r="AO44" s="5"/>
      <c r="AP44" s="134">
        <f>(X43/U44)*100</f>
        <v>111.94029850746267</v>
      </c>
      <c r="AQ44" s="8"/>
      <c r="AR44" s="8"/>
      <c r="AS44" s="2"/>
      <c r="AT44" s="8"/>
      <c r="AU44" s="8"/>
      <c r="AV44" s="10"/>
    </row>
    <row r="46" spans="2:48" ht="15.75" thickBot="1">
      <c r="B46" s="165" t="s">
        <v>139</v>
      </c>
    </row>
    <row r="47" spans="2:48" s="165" customFormat="1">
      <c r="B47" s="150" t="s">
        <v>32</v>
      </c>
      <c r="C47" s="151" t="s">
        <v>1</v>
      </c>
      <c r="D47" s="152" t="s">
        <v>1</v>
      </c>
      <c r="E47" s="153"/>
      <c r="F47" s="220" t="s">
        <v>12</v>
      </c>
      <c r="G47" s="221"/>
      <c r="H47" s="221"/>
      <c r="I47" s="221"/>
      <c r="J47" s="221"/>
      <c r="K47" s="222"/>
      <c r="L47" s="154"/>
      <c r="M47" s="223" t="s">
        <v>33</v>
      </c>
      <c r="N47" s="224"/>
      <c r="O47" s="154"/>
      <c r="P47" s="154" t="s">
        <v>10</v>
      </c>
      <c r="Q47" s="153"/>
      <c r="R47" s="154" t="s">
        <v>41</v>
      </c>
      <c r="S47" s="155"/>
      <c r="T47" s="154" t="s">
        <v>29</v>
      </c>
      <c r="U47" s="154" t="s">
        <v>14</v>
      </c>
      <c r="V47" s="153" t="s">
        <v>9</v>
      </c>
      <c r="W47" s="156" t="s">
        <v>62</v>
      </c>
      <c r="X47" s="157" t="s">
        <v>14</v>
      </c>
      <c r="Y47" s="158"/>
      <c r="Z47" s="159" t="s">
        <v>59</v>
      </c>
      <c r="AA47" s="160" t="s">
        <v>43</v>
      </c>
      <c r="AB47" s="153"/>
      <c r="AC47" s="161" t="s">
        <v>38</v>
      </c>
      <c r="AD47" s="162"/>
      <c r="AE47" s="153"/>
      <c r="AF47" s="163"/>
      <c r="AG47" s="154" t="s">
        <v>11</v>
      </c>
      <c r="AH47" s="153"/>
      <c r="AI47" s="225" t="s">
        <v>47</v>
      </c>
      <c r="AJ47" s="226"/>
      <c r="AK47" s="227"/>
      <c r="AL47" s="225" t="s">
        <v>39</v>
      </c>
      <c r="AM47" s="226"/>
      <c r="AN47" s="227"/>
      <c r="AO47" s="153"/>
      <c r="AP47" s="154" t="s">
        <v>22</v>
      </c>
      <c r="AQ47" s="154" t="s">
        <v>20</v>
      </c>
      <c r="AR47" s="154" t="s">
        <v>20</v>
      </c>
      <c r="AS47" s="153"/>
      <c r="AT47" s="154" t="s">
        <v>22</v>
      </c>
      <c r="AU47" s="154" t="s">
        <v>9</v>
      </c>
      <c r="AV47" s="164" t="s">
        <v>9</v>
      </c>
    </row>
    <row r="48" spans="2:48" s="165" customFormat="1" ht="15.75" thickBot="1">
      <c r="B48" s="166" t="s">
        <v>9</v>
      </c>
      <c r="C48" s="167" t="s">
        <v>9</v>
      </c>
      <c r="D48" s="168" t="s">
        <v>10</v>
      </c>
      <c r="E48" s="169"/>
      <c r="F48" s="170" t="s">
        <v>3</v>
      </c>
      <c r="G48" s="170" t="s">
        <v>4</v>
      </c>
      <c r="H48" s="170" t="s">
        <v>5</v>
      </c>
      <c r="I48" s="170" t="s">
        <v>6</v>
      </c>
      <c r="J48" s="170" t="s">
        <v>8</v>
      </c>
      <c r="K48" s="170" t="s">
        <v>11</v>
      </c>
      <c r="L48" s="167"/>
      <c r="M48" s="171" t="s">
        <v>10</v>
      </c>
      <c r="N48" s="172" t="s">
        <v>61</v>
      </c>
      <c r="O48" s="167"/>
      <c r="P48" s="167" t="s">
        <v>2</v>
      </c>
      <c r="Q48" s="169"/>
      <c r="R48" s="167"/>
      <c r="S48" s="173" t="s">
        <v>34</v>
      </c>
      <c r="T48" s="167" t="s">
        <v>46</v>
      </c>
      <c r="U48" s="167" t="s">
        <v>16</v>
      </c>
      <c r="V48" s="169" t="s">
        <v>9</v>
      </c>
      <c r="W48" s="174" t="s">
        <v>58</v>
      </c>
      <c r="X48" s="175" t="s">
        <v>11</v>
      </c>
      <c r="Y48" s="176"/>
      <c r="Z48" s="177" t="s">
        <v>42</v>
      </c>
      <c r="AA48" s="178"/>
      <c r="AB48" s="169"/>
      <c r="AC48" s="179" t="s">
        <v>23</v>
      </c>
      <c r="AD48" s="180" t="s">
        <v>18</v>
      </c>
      <c r="AE48" s="179" t="s">
        <v>25</v>
      </c>
      <c r="AF48" s="179" t="s">
        <v>26</v>
      </c>
      <c r="AG48" s="167" t="s">
        <v>30</v>
      </c>
      <c r="AH48" s="169"/>
      <c r="AI48" s="181"/>
      <c r="AJ48" s="169"/>
      <c r="AK48" s="182"/>
      <c r="AL48" s="181" t="s">
        <v>60</v>
      </c>
      <c r="AM48" s="169"/>
      <c r="AN48" s="182" t="s">
        <v>150</v>
      </c>
      <c r="AO48" s="169"/>
      <c r="AP48" s="167" t="s">
        <v>14</v>
      </c>
      <c r="AQ48" s="167" t="s">
        <v>27</v>
      </c>
      <c r="AR48" s="167" t="s">
        <v>28</v>
      </c>
      <c r="AS48" s="169"/>
      <c r="AT48" s="167" t="s">
        <v>14</v>
      </c>
      <c r="AU48" s="167" t="s">
        <v>27</v>
      </c>
      <c r="AV48" s="168" t="s">
        <v>28</v>
      </c>
    </row>
    <row r="49" spans="2:48" s="165" customFormat="1" ht="15.75" thickBot="1">
      <c r="B49" s="183"/>
      <c r="C49" s="184"/>
      <c r="D49" s="185" t="s">
        <v>9</v>
      </c>
      <c r="E49" s="186"/>
      <c r="F49" s="187"/>
      <c r="G49" s="187"/>
      <c r="H49" s="187"/>
      <c r="I49" s="187" t="s">
        <v>7</v>
      </c>
      <c r="J49" s="187"/>
      <c r="K49" s="187"/>
      <c r="L49" s="184"/>
      <c r="M49" s="188" t="s">
        <v>15</v>
      </c>
      <c r="N49" s="187"/>
      <c r="O49" s="184"/>
      <c r="P49" s="184" t="s">
        <v>9</v>
      </c>
      <c r="Q49" s="186"/>
      <c r="R49" s="184"/>
      <c r="S49" s="189"/>
      <c r="T49" s="184" t="s">
        <v>13</v>
      </c>
      <c r="U49" s="184" t="s">
        <v>17</v>
      </c>
      <c r="V49" s="186"/>
      <c r="W49" s="190" t="s">
        <v>19</v>
      </c>
      <c r="X49" s="191"/>
      <c r="Y49" s="186"/>
      <c r="Z49" s="192" t="s">
        <v>19</v>
      </c>
      <c r="AA49" s="193" t="s">
        <v>19</v>
      </c>
      <c r="AB49" s="186"/>
      <c r="AC49" s="184" t="s">
        <v>24</v>
      </c>
      <c r="AD49" s="189" t="s">
        <v>24</v>
      </c>
      <c r="AE49" s="184" t="s">
        <v>24</v>
      </c>
      <c r="AF49" s="184" t="s">
        <v>24</v>
      </c>
      <c r="AG49" s="184" t="s">
        <v>24</v>
      </c>
      <c r="AH49" s="186"/>
      <c r="AI49" s="194" t="s">
        <v>49</v>
      </c>
      <c r="AJ49" s="195" t="s">
        <v>48</v>
      </c>
      <c r="AK49" s="196" t="s">
        <v>50</v>
      </c>
      <c r="AL49" s="197" t="s">
        <v>36</v>
      </c>
      <c r="AM49" s="195" t="s">
        <v>35</v>
      </c>
      <c r="AN49" s="196" t="s">
        <v>37</v>
      </c>
      <c r="AO49" s="186"/>
      <c r="AP49" s="184" t="s">
        <v>20</v>
      </c>
      <c r="AQ49" s="184"/>
      <c r="AR49" s="184"/>
      <c r="AS49" s="186"/>
      <c r="AT49" s="198">
        <v>1</v>
      </c>
      <c r="AU49" s="199">
        <v>0</v>
      </c>
      <c r="AV49" s="185" t="s">
        <v>31</v>
      </c>
    </row>
    <row r="50" spans="2:48">
      <c r="F50">
        <f t="shared" ref="F50:K50" si="0">SUM(F10:F44)</f>
        <v>6.1</v>
      </c>
      <c r="G50">
        <f t="shared" si="0"/>
        <v>1.3</v>
      </c>
      <c r="H50">
        <f t="shared" si="0"/>
        <v>8</v>
      </c>
      <c r="I50">
        <f t="shared" si="0"/>
        <v>0</v>
      </c>
      <c r="J50">
        <f t="shared" si="0"/>
        <v>6.45</v>
      </c>
      <c r="K50">
        <f t="shared" si="0"/>
        <v>21.85</v>
      </c>
      <c r="M50">
        <f>SUM(M10:M44)</f>
        <v>7.5</v>
      </c>
      <c r="N50">
        <f>SUM(N10:N44)</f>
        <v>0</v>
      </c>
      <c r="P50">
        <f>P11+P14+P17+P20+P23+P26+P29+P32+P35+P38+P41+P44</f>
        <v>64.149999999999991</v>
      </c>
      <c r="X50">
        <f>SUM(X10:X44)</f>
        <v>822</v>
      </c>
      <c r="AA50">
        <f>SUM(AA10:AA44)</f>
        <v>71</v>
      </c>
      <c r="AC50">
        <f>SUM(AC10:AC44)</f>
        <v>1512.5999999999997</v>
      </c>
      <c r="AD50">
        <f>SUM(AD10:AD44)</f>
        <v>221.71</v>
      </c>
      <c r="AE50">
        <f>SUM(AE10:AE44)</f>
        <v>21.33</v>
      </c>
      <c r="AF50">
        <f>SUM(AF10:AF44)</f>
        <v>0</v>
      </c>
      <c r="AG50">
        <f>SUM(AG10:AG44)</f>
        <v>221.71</v>
      </c>
    </row>
  </sheetData>
  <mergeCells count="10">
    <mergeCell ref="AT6:AV6"/>
    <mergeCell ref="F7:K7"/>
    <mergeCell ref="M7:N7"/>
    <mergeCell ref="AI7:AK7"/>
    <mergeCell ref="AL7:AN7"/>
    <mergeCell ref="F47:K47"/>
    <mergeCell ref="M47:N47"/>
    <mergeCell ref="AI47:AK47"/>
    <mergeCell ref="AL47:AN47"/>
    <mergeCell ref="I2:AE2"/>
  </mergeCells>
  <conditionalFormatting sqref="AT10:AV10 AT13:AV13">
    <cfRule type="containsText" dxfId="135" priority="41" operator="containsText" text="Si">
      <formula>NOT(ISERROR(SEARCH("Si",AT10)))</formula>
    </cfRule>
    <cfRule type="containsText" dxfId="134" priority="42" operator="containsText" text="No">
      <formula>NOT(ISERROR(SEARCH("No",AT10)))</formula>
    </cfRule>
  </conditionalFormatting>
  <conditionalFormatting sqref="AT16:AV16">
    <cfRule type="containsText" dxfId="133" priority="19" operator="containsText" text="Si">
      <formula>NOT(ISERROR(SEARCH("Si",AT16)))</formula>
    </cfRule>
    <cfRule type="containsText" dxfId="132" priority="20" operator="containsText" text="No">
      <formula>NOT(ISERROR(SEARCH("No",AT16)))</formula>
    </cfRule>
  </conditionalFormatting>
  <conditionalFormatting sqref="AT19:AV19">
    <cfRule type="containsText" dxfId="131" priority="17" operator="containsText" text="Si">
      <formula>NOT(ISERROR(SEARCH("Si",AT19)))</formula>
    </cfRule>
    <cfRule type="containsText" dxfId="130" priority="18" operator="containsText" text="No">
      <formula>NOT(ISERROR(SEARCH("No",AT19)))</formula>
    </cfRule>
  </conditionalFormatting>
  <conditionalFormatting sqref="AT22:AV22">
    <cfRule type="containsText" dxfId="129" priority="15" operator="containsText" text="Si">
      <formula>NOT(ISERROR(SEARCH("Si",AT22)))</formula>
    </cfRule>
    <cfRule type="containsText" dxfId="128" priority="16" operator="containsText" text="No">
      <formula>NOT(ISERROR(SEARCH("No",AT22)))</formula>
    </cfRule>
  </conditionalFormatting>
  <conditionalFormatting sqref="AT25:AV25">
    <cfRule type="containsText" dxfId="127" priority="13" operator="containsText" text="Si">
      <formula>NOT(ISERROR(SEARCH("Si",AT25)))</formula>
    </cfRule>
    <cfRule type="containsText" dxfId="126" priority="14" operator="containsText" text="No">
      <formula>NOT(ISERROR(SEARCH("No",AT25)))</formula>
    </cfRule>
  </conditionalFormatting>
  <conditionalFormatting sqref="AT28:AV28">
    <cfRule type="containsText" dxfId="125" priority="11" operator="containsText" text="Si">
      <formula>NOT(ISERROR(SEARCH("Si",AT28)))</formula>
    </cfRule>
    <cfRule type="containsText" dxfId="124" priority="12" operator="containsText" text="No">
      <formula>NOT(ISERROR(SEARCH("No",AT28)))</formula>
    </cfRule>
  </conditionalFormatting>
  <conditionalFormatting sqref="AT31:AV31">
    <cfRule type="containsText" dxfId="123" priority="9" operator="containsText" text="Si">
      <formula>NOT(ISERROR(SEARCH("Si",AT31)))</formula>
    </cfRule>
    <cfRule type="containsText" dxfId="122" priority="10" operator="containsText" text="No">
      <formula>NOT(ISERROR(SEARCH("No",AT31)))</formula>
    </cfRule>
  </conditionalFormatting>
  <conditionalFormatting sqref="AT34:AV34">
    <cfRule type="containsText" dxfId="121" priority="7" operator="containsText" text="Si">
      <formula>NOT(ISERROR(SEARCH("Si",AT34)))</formula>
    </cfRule>
    <cfRule type="containsText" dxfId="120" priority="8" operator="containsText" text="No">
      <formula>NOT(ISERROR(SEARCH("No",AT34)))</formula>
    </cfRule>
  </conditionalFormatting>
  <conditionalFormatting sqref="AT37:AV37">
    <cfRule type="containsText" dxfId="119" priority="5" operator="containsText" text="Si">
      <formula>NOT(ISERROR(SEARCH("Si",AT37)))</formula>
    </cfRule>
    <cfRule type="containsText" dxfId="118" priority="6" operator="containsText" text="No">
      <formula>NOT(ISERROR(SEARCH("No",AT37)))</formula>
    </cfRule>
  </conditionalFormatting>
  <conditionalFormatting sqref="AT40:AV40">
    <cfRule type="containsText" dxfId="117" priority="3" operator="containsText" text="Si">
      <formula>NOT(ISERROR(SEARCH("Si",AT40)))</formula>
    </cfRule>
    <cfRule type="containsText" dxfId="116" priority="4" operator="containsText" text="No">
      <formula>NOT(ISERROR(SEARCH("No",AT40)))</formula>
    </cfRule>
  </conditionalFormatting>
  <conditionalFormatting sqref="AT43:AV43">
    <cfRule type="containsText" dxfId="115" priority="1" operator="containsText" text="Si">
      <formula>NOT(ISERROR(SEARCH("Si",AT43)))</formula>
    </cfRule>
    <cfRule type="containsText" dxfId="114" priority="2" operator="containsText" text="No">
      <formula>NOT(ISERROR(SEARCH("No",AT43)))</formula>
    </cfRule>
  </conditionalFormatting>
  <pageMargins left="0.51181102362204722" right="0.15748031496062992" top="0.74803149606299213" bottom="0.43307086614173229" header="0.31496062992125984" footer="0.31496062992125984"/>
  <pageSetup paperSize="9" scale="60" orientation="landscape" horizontalDpi="200" verticalDpi="20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dimension ref="A2:R56"/>
  <sheetViews>
    <sheetView topLeftCell="A37" workbookViewId="0">
      <selection activeCell="F54" sqref="F54"/>
    </sheetView>
  </sheetViews>
  <sheetFormatPr baseColWidth="10" defaultRowHeight="15"/>
  <cols>
    <col min="1" max="1" width="2.85546875" customWidth="1"/>
    <col min="2" max="2" width="6.85546875" bestFit="1" customWidth="1"/>
    <col min="3" max="5" width="10.7109375" bestFit="1" customWidth="1"/>
    <col min="6" max="6" width="11.42578125" bestFit="1" customWidth="1"/>
    <col min="10" max="10" width="10.7109375" bestFit="1" customWidth="1"/>
    <col min="11" max="11" width="7.28515625" customWidth="1"/>
    <col min="12" max="12" width="5" customWidth="1"/>
    <col min="13" max="13" width="5" bestFit="1" customWidth="1"/>
    <col min="14" max="14" width="4" bestFit="1" customWidth="1"/>
    <col min="15" max="15" width="7" bestFit="1" customWidth="1"/>
  </cols>
  <sheetData>
    <row r="2" spans="1:15">
      <c r="B2" s="228" t="s">
        <v>79</v>
      </c>
      <c r="C2" s="228"/>
    </row>
    <row r="4" spans="1:15">
      <c r="B4" s="113" t="s">
        <v>77</v>
      </c>
      <c r="C4" s="113" t="s">
        <v>73</v>
      </c>
      <c r="D4" s="113" t="s">
        <v>78</v>
      </c>
      <c r="E4" s="113" t="s">
        <v>74</v>
      </c>
      <c r="F4" s="113" t="s">
        <v>85</v>
      </c>
      <c r="G4" s="113" t="s">
        <v>75</v>
      </c>
      <c r="H4" s="113" t="s">
        <v>76</v>
      </c>
      <c r="J4" s="231" t="s">
        <v>23</v>
      </c>
      <c r="K4" s="232"/>
      <c r="L4" s="230" t="s">
        <v>18</v>
      </c>
      <c r="M4" s="230"/>
      <c r="N4" s="229" t="s">
        <v>94</v>
      </c>
      <c r="O4" s="229"/>
    </row>
    <row r="5" spans="1:15">
      <c r="B5" s="91">
        <v>1</v>
      </c>
      <c r="C5" s="111">
        <v>41099</v>
      </c>
      <c r="D5" s="91" t="s">
        <v>63</v>
      </c>
      <c r="E5" s="91">
        <v>578</v>
      </c>
      <c r="F5" s="112">
        <v>41107</v>
      </c>
      <c r="G5" s="91">
        <v>534.73</v>
      </c>
      <c r="H5" s="91">
        <f t="shared" ref="H5:H6" si="0">E5-G5</f>
        <v>43.269999999999982</v>
      </c>
      <c r="J5" s="91">
        <v>34</v>
      </c>
      <c r="K5">
        <f>J5*10.96</f>
        <v>372.64000000000004</v>
      </c>
      <c r="L5">
        <v>225</v>
      </c>
      <c r="M5">
        <f>L5*10.96</f>
        <v>2466</v>
      </c>
      <c r="N5">
        <v>860</v>
      </c>
      <c r="O5">
        <f>10.96*N5</f>
        <v>9425.6</v>
      </c>
    </row>
    <row r="6" spans="1:15">
      <c r="B6">
        <v>2</v>
      </c>
      <c r="C6" s="107">
        <v>41099</v>
      </c>
      <c r="D6" t="s">
        <v>64</v>
      </c>
      <c r="E6">
        <v>592</v>
      </c>
      <c r="H6" s="108">
        <f t="shared" si="0"/>
        <v>592</v>
      </c>
    </row>
    <row r="7" spans="1:15">
      <c r="B7" s="91">
        <v>3</v>
      </c>
      <c r="C7" s="111">
        <v>41101</v>
      </c>
      <c r="D7" s="91" t="s">
        <v>51</v>
      </c>
      <c r="E7" s="91">
        <v>582</v>
      </c>
      <c r="F7" s="91" t="s">
        <v>86</v>
      </c>
      <c r="G7" s="91">
        <v>299.89</v>
      </c>
      <c r="H7" s="91">
        <f>E7-G7</f>
        <v>282.11</v>
      </c>
    </row>
    <row r="8" spans="1:15">
      <c r="B8" s="91">
        <v>4</v>
      </c>
      <c r="C8" s="111">
        <v>41101</v>
      </c>
      <c r="D8" s="91" t="s">
        <v>65</v>
      </c>
      <c r="E8" s="91">
        <v>595</v>
      </c>
      <c r="F8" s="91" t="s">
        <v>87</v>
      </c>
      <c r="G8" s="91">
        <v>329.43</v>
      </c>
      <c r="H8" s="91">
        <f t="shared" ref="H8:H21" si="1">E8-G8</f>
        <v>265.57</v>
      </c>
    </row>
    <row r="9" spans="1:15">
      <c r="B9" s="91">
        <v>5</v>
      </c>
      <c r="C9" s="111">
        <v>41101</v>
      </c>
      <c r="D9" s="91" t="s">
        <v>66</v>
      </c>
      <c r="E9" s="91">
        <v>568</v>
      </c>
      <c r="F9" s="91" t="s">
        <v>92</v>
      </c>
      <c r="G9" s="91">
        <v>420.98</v>
      </c>
      <c r="H9" s="91">
        <f t="shared" si="1"/>
        <v>147.01999999999998</v>
      </c>
    </row>
    <row r="10" spans="1:15">
      <c r="B10" s="128">
        <v>6</v>
      </c>
      <c r="C10" s="129">
        <v>41101</v>
      </c>
      <c r="D10" s="128" t="s">
        <v>67</v>
      </c>
      <c r="E10" s="128">
        <v>563</v>
      </c>
      <c r="F10" s="128" t="s">
        <v>99</v>
      </c>
      <c r="G10" s="128"/>
      <c r="H10" s="128">
        <v>0</v>
      </c>
    </row>
    <row r="11" spans="1:15">
      <c r="B11" s="128">
        <v>7</v>
      </c>
      <c r="C11" s="129">
        <v>41101</v>
      </c>
      <c r="D11" s="128" t="s">
        <v>68</v>
      </c>
      <c r="E11" s="128">
        <v>565</v>
      </c>
      <c r="F11" s="128" t="s">
        <v>99</v>
      </c>
      <c r="G11" s="128"/>
      <c r="H11" s="128">
        <v>0</v>
      </c>
    </row>
    <row r="12" spans="1:15">
      <c r="B12" s="91">
        <v>8</v>
      </c>
      <c r="C12" s="111">
        <v>41115</v>
      </c>
      <c r="D12" s="91" t="s">
        <v>69</v>
      </c>
      <c r="E12" s="91">
        <v>583</v>
      </c>
      <c r="F12" s="112">
        <v>41115</v>
      </c>
      <c r="G12" s="91">
        <v>484.37</v>
      </c>
      <c r="H12" s="91">
        <f t="shared" si="1"/>
        <v>98.63</v>
      </c>
    </row>
    <row r="13" spans="1:15">
      <c r="B13" s="91">
        <v>9</v>
      </c>
      <c r="C13" s="111">
        <v>41115</v>
      </c>
      <c r="D13" s="91" t="s">
        <v>70</v>
      </c>
      <c r="E13" s="91">
        <v>638</v>
      </c>
      <c r="F13" s="91" t="s">
        <v>88</v>
      </c>
      <c r="G13" s="91">
        <v>710.41</v>
      </c>
      <c r="H13" s="91">
        <f t="shared" si="1"/>
        <v>-72.409999999999968</v>
      </c>
    </row>
    <row r="14" spans="1:15">
      <c r="B14" s="91">
        <v>10</v>
      </c>
      <c r="C14" s="111">
        <v>41115</v>
      </c>
      <c r="D14" s="91" t="s">
        <v>71</v>
      </c>
      <c r="E14" s="91">
        <v>523</v>
      </c>
      <c r="F14" s="112">
        <v>41116</v>
      </c>
      <c r="G14" s="91">
        <v>642.79999999999995</v>
      </c>
      <c r="H14" s="91">
        <f t="shared" si="1"/>
        <v>-119.79999999999995</v>
      </c>
    </row>
    <row r="15" spans="1:15">
      <c r="A15" s="108"/>
      <c r="B15" s="91">
        <v>11</v>
      </c>
      <c r="C15" s="111">
        <v>41115</v>
      </c>
      <c r="D15" s="91" t="s">
        <v>72</v>
      </c>
      <c r="E15" s="91">
        <v>578</v>
      </c>
      <c r="F15" s="112">
        <v>41117</v>
      </c>
      <c r="G15" s="91">
        <v>425.76</v>
      </c>
      <c r="H15" s="91">
        <f t="shared" si="1"/>
        <v>152.24</v>
      </c>
    </row>
    <row r="16" spans="1:15">
      <c r="B16" s="91">
        <v>12</v>
      </c>
      <c r="C16" s="111">
        <v>41116</v>
      </c>
      <c r="D16" s="91" t="s">
        <v>91</v>
      </c>
      <c r="E16" s="91">
        <v>550</v>
      </c>
      <c r="F16" s="112">
        <v>41116</v>
      </c>
      <c r="G16" s="91">
        <v>420.15</v>
      </c>
      <c r="H16" s="91">
        <f t="shared" si="1"/>
        <v>129.85000000000002</v>
      </c>
    </row>
    <row r="17" spans="2:18">
      <c r="B17" s="91">
        <v>13</v>
      </c>
      <c r="C17" s="111">
        <v>41116</v>
      </c>
      <c r="D17" s="91" t="s">
        <v>81</v>
      </c>
      <c r="E17" s="91">
        <v>550</v>
      </c>
      <c r="F17" s="112">
        <v>41116</v>
      </c>
      <c r="G17" s="91">
        <v>312.14</v>
      </c>
      <c r="H17" s="91">
        <f t="shared" si="1"/>
        <v>237.86</v>
      </c>
    </row>
    <row r="18" spans="2:18">
      <c r="B18" s="91">
        <v>14</v>
      </c>
      <c r="C18" s="111">
        <v>41116</v>
      </c>
      <c r="D18" s="91" t="s">
        <v>82</v>
      </c>
      <c r="E18" s="91">
        <v>215</v>
      </c>
      <c r="F18" s="112">
        <v>41117</v>
      </c>
      <c r="G18" s="91">
        <v>76.87</v>
      </c>
      <c r="H18" s="91">
        <f t="shared" si="1"/>
        <v>138.13</v>
      </c>
    </row>
    <row r="19" spans="2:18">
      <c r="B19" s="91">
        <v>15</v>
      </c>
      <c r="C19" s="111">
        <v>41116</v>
      </c>
      <c r="D19" s="91" t="s">
        <v>83</v>
      </c>
      <c r="E19" s="91">
        <v>519</v>
      </c>
      <c r="F19" s="112">
        <v>41117</v>
      </c>
      <c r="G19" s="91">
        <v>468.37</v>
      </c>
      <c r="H19" s="91">
        <f t="shared" si="1"/>
        <v>50.629999999999995</v>
      </c>
    </row>
    <row r="20" spans="2:18">
      <c r="B20" s="91">
        <v>16</v>
      </c>
      <c r="C20" s="111">
        <v>41118</v>
      </c>
      <c r="D20" s="91" t="s">
        <v>84</v>
      </c>
      <c r="E20" s="91">
        <v>578</v>
      </c>
      <c r="F20" s="91" t="s">
        <v>89</v>
      </c>
      <c r="G20" s="91">
        <v>654.87</v>
      </c>
      <c r="H20" s="91">
        <f t="shared" si="1"/>
        <v>-76.87</v>
      </c>
    </row>
    <row r="21" spans="2:18">
      <c r="B21" s="91">
        <v>17</v>
      </c>
      <c r="C21" s="111">
        <v>41118</v>
      </c>
      <c r="D21" s="91" t="s">
        <v>90</v>
      </c>
      <c r="E21" s="91">
        <v>578</v>
      </c>
      <c r="F21" s="112">
        <v>41118</v>
      </c>
      <c r="G21" s="91">
        <v>482.62</v>
      </c>
      <c r="H21" s="91">
        <f t="shared" si="1"/>
        <v>95.38</v>
      </c>
    </row>
    <row r="22" spans="2:18">
      <c r="B22" s="91">
        <v>18</v>
      </c>
      <c r="C22" s="111">
        <v>41118</v>
      </c>
      <c r="D22" s="91" t="s">
        <v>93</v>
      </c>
      <c r="E22" s="91">
        <v>578</v>
      </c>
      <c r="F22" s="112">
        <v>41120</v>
      </c>
      <c r="G22" s="91">
        <v>362.12</v>
      </c>
      <c r="H22" s="91">
        <f>SUM(H5:H21)</f>
        <v>1963.6100000000006</v>
      </c>
    </row>
    <row r="23" spans="2:18">
      <c r="C23" s="108"/>
      <c r="D23" s="108"/>
      <c r="E23" s="108"/>
    </row>
    <row r="24" spans="2:18">
      <c r="E24" s="91">
        <f>SUM(E5:E23)</f>
        <v>9933</v>
      </c>
      <c r="G24">
        <v>6584</v>
      </c>
      <c r="H24">
        <f>G24-E24</f>
        <v>-3349</v>
      </c>
    </row>
    <row r="26" spans="2:18">
      <c r="G26" s="91">
        <f>G24-H24</f>
        <v>9933</v>
      </c>
    </row>
    <row r="27" spans="2:18">
      <c r="C27" t="s">
        <v>103</v>
      </c>
      <c r="K27" t="s">
        <v>104</v>
      </c>
      <c r="P27" t="s">
        <v>107</v>
      </c>
    </row>
    <row r="28" spans="2:18">
      <c r="B28" s="130">
        <v>41122</v>
      </c>
      <c r="J28" s="107">
        <v>41129</v>
      </c>
      <c r="K28" t="s">
        <v>105</v>
      </c>
      <c r="L28">
        <v>658</v>
      </c>
      <c r="P28" s="107">
        <v>41137</v>
      </c>
      <c r="Q28" t="s">
        <v>108</v>
      </c>
      <c r="R28">
        <v>1050</v>
      </c>
    </row>
    <row r="29" spans="2:18">
      <c r="C29" s="107">
        <v>41134</v>
      </c>
      <c r="D29" t="s">
        <v>101</v>
      </c>
      <c r="E29">
        <v>618</v>
      </c>
      <c r="J29" s="107">
        <v>41129</v>
      </c>
      <c r="K29" t="s">
        <v>106</v>
      </c>
      <c r="L29">
        <v>618</v>
      </c>
    </row>
    <row r="30" spans="2:18">
      <c r="C30" s="107">
        <v>41135</v>
      </c>
      <c r="D30" t="s">
        <v>95</v>
      </c>
      <c r="E30">
        <v>543</v>
      </c>
    </row>
    <row r="31" spans="2:18">
      <c r="C31" s="107">
        <v>41134</v>
      </c>
      <c r="D31" t="s">
        <v>100</v>
      </c>
      <c r="E31">
        <v>520</v>
      </c>
    </row>
    <row r="32" spans="2:18">
      <c r="C32" s="107">
        <v>41135</v>
      </c>
      <c r="D32" t="s">
        <v>102</v>
      </c>
      <c r="E32">
        <v>536</v>
      </c>
    </row>
    <row r="34" spans="2:9">
      <c r="D34" s="107">
        <v>41183</v>
      </c>
    </row>
    <row r="36" spans="2:9">
      <c r="E36" s="107">
        <v>41211</v>
      </c>
      <c r="F36" t="s">
        <v>130</v>
      </c>
      <c r="G36">
        <v>678</v>
      </c>
    </row>
    <row r="37" spans="2:9">
      <c r="B37" s="108"/>
      <c r="C37" s="108"/>
      <c r="D37" s="108"/>
      <c r="E37" s="201">
        <v>41211</v>
      </c>
      <c r="F37" s="108" t="s">
        <v>131</v>
      </c>
      <c r="G37" s="108">
        <v>542</v>
      </c>
    </row>
    <row r="38" spans="2:9">
      <c r="B38" s="91" t="s">
        <v>146</v>
      </c>
      <c r="C38" s="91">
        <v>2013</v>
      </c>
      <c r="D38" s="91"/>
      <c r="E38" s="91"/>
      <c r="F38" s="91"/>
      <c r="G38" s="91"/>
    </row>
    <row r="40" spans="2:9">
      <c r="B40" t="s">
        <v>147</v>
      </c>
      <c r="C40" t="s">
        <v>74</v>
      </c>
      <c r="D40" t="s">
        <v>148</v>
      </c>
      <c r="E40" t="s">
        <v>149</v>
      </c>
    </row>
    <row r="41" spans="2:9">
      <c r="B41" t="s">
        <v>144</v>
      </c>
      <c r="C41">
        <v>805</v>
      </c>
      <c r="D41" s="200">
        <v>41386</v>
      </c>
      <c r="F41" t="s">
        <v>145</v>
      </c>
    </row>
    <row r="44" spans="2:9">
      <c r="B44" s="91" t="s">
        <v>161</v>
      </c>
      <c r="C44" s="91">
        <v>2013</v>
      </c>
      <c r="D44" s="91"/>
      <c r="E44" s="91"/>
      <c r="F44" s="91"/>
      <c r="G44" s="91"/>
    </row>
    <row r="45" spans="2:9">
      <c r="B45" s="113" t="s">
        <v>77</v>
      </c>
      <c r="C45" s="113" t="s">
        <v>73</v>
      </c>
      <c r="D45" s="113" t="s">
        <v>78</v>
      </c>
      <c r="E45" s="113" t="s">
        <v>74</v>
      </c>
      <c r="F45" s="113" t="s">
        <v>85</v>
      </c>
      <c r="G45" s="113" t="s">
        <v>75</v>
      </c>
      <c r="H45" s="113" t="s">
        <v>76</v>
      </c>
    </row>
    <row r="46" spans="2:9">
      <c r="C46" s="200">
        <v>41429</v>
      </c>
      <c r="D46" t="s">
        <v>162</v>
      </c>
      <c r="E46">
        <v>739</v>
      </c>
      <c r="F46" s="200">
        <v>41429</v>
      </c>
      <c r="I46" t="s">
        <v>172</v>
      </c>
    </row>
    <row r="47" spans="2:9">
      <c r="C47" s="200">
        <v>41430</v>
      </c>
      <c r="D47" t="s">
        <v>169</v>
      </c>
      <c r="E47">
        <v>557</v>
      </c>
      <c r="F47" s="200">
        <v>41430</v>
      </c>
      <c r="I47" t="s">
        <v>172</v>
      </c>
    </row>
    <row r="48" spans="2:9">
      <c r="C48" s="200">
        <v>41432</v>
      </c>
      <c r="D48" t="s">
        <v>170</v>
      </c>
      <c r="E48">
        <v>584</v>
      </c>
      <c r="F48" s="200">
        <v>41432</v>
      </c>
      <c r="I48" t="s">
        <v>172</v>
      </c>
    </row>
    <row r="49" spans="3:9">
      <c r="C49" s="200">
        <v>41432</v>
      </c>
      <c r="D49" t="s">
        <v>171</v>
      </c>
      <c r="E49">
        <v>401</v>
      </c>
      <c r="F49" s="200"/>
    </row>
    <row r="50" spans="3:9">
      <c r="C50" s="200">
        <v>41442</v>
      </c>
      <c r="D50" t="s">
        <v>163</v>
      </c>
      <c r="E50">
        <v>390</v>
      </c>
    </row>
    <row r="51" spans="3:9">
      <c r="C51" s="200">
        <v>41435</v>
      </c>
      <c r="D51" t="s">
        <v>164</v>
      </c>
      <c r="E51">
        <v>816</v>
      </c>
      <c r="F51" t="s">
        <v>173</v>
      </c>
      <c r="I51" t="s">
        <v>172</v>
      </c>
    </row>
    <row r="52" spans="3:9">
      <c r="C52" s="200">
        <v>41442</v>
      </c>
      <c r="D52" t="s">
        <v>165</v>
      </c>
      <c r="E52">
        <v>1415</v>
      </c>
      <c r="F52" s="200" t="s">
        <v>168</v>
      </c>
      <c r="I52" t="s">
        <v>145</v>
      </c>
    </row>
    <row r="53" spans="3:9">
      <c r="C53" s="200">
        <v>41444</v>
      </c>
      <c r="D53" t="s">
        <v>175</v>
      </c>
      <c r="E53">
        <v>1260</v>
      </c>
      <c r="F53" s="200"/>
      <c r="I53" t="s">
        <v>145</v>
      </c>
    </row>
    <row r="54" spans="3:9">
      <c r="C54" s="200">
        <v>41445</v>
      </c>
      <c r="D54" t="s">
        <v>174</v>
      </c>
      <c r="E54">
        <v>804</v>
      </c>
      <c r="F54" s="200">
        <v>804</v>
      </c>
    </row>
    <row r="55" spans="3:9">
      <c r="C55" s="200">
        <v>41445</v>
      </c>
      <c r="D55" t="s">
        <v>166</v>
      </c>
      <c r="E55">
        <v>10000</v>
      </c>
      <c r="F55" s="200">
        <v>41446</v>
      </c>
      <c r="I55" t="s">
        <v>167</v>
      </c>
    </row>
    <row r="56" spans="3:9">
      <c r="C56" s="200"/>
    </row>
  </sheetData>
  <sortState ref="A46:R53">
    <sortCondition ref="D46:D53"/>
  </sortState>
  <mergeCells count="4">
    <mergeCell ref="B2:C2"/>
    <mergeCell ref="N4:O4"/>
    <mergeCell ref="L4:M4"/>
    <mergeCell ref="J4:K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Maq-Ext-Cin AGOSTO</vt:lpstr>
      <vt:lpstr>Maq-Ext-Cin OCTUBRE</vt:lpstr>
      <vt:lpstr>Maq-Ext-Cin NOVIEMBRE</vt:lpstr>
      <vt:lpstr>Maq-Ext-Cin ENERO_13</vt:lpstr>
      <vt:lpstr>Maq-Ext-Cin febrERO_13</vt:lpstr>
      <vt:lpstr>Maq IMI MARZO_13 </vt:lpstr>
      <vt:lpstr>Maq IMI ABRIL_13</vt:lpstr>
      <vt:lpstr>Maq IMI MAYO_13</vt:lpstr>
      <vt:lpstr>MP</vt:lpstr>
      <vt:lpstr>Maq IMI JUNIO_13</vt:lpstr>
      <vt:lpstr>Maq IMI JULIO_13</vt:lpstr>
      <vt:lpstr>Maq IMI AGOSTO_13</vt:lpstr>
      <vt:lpstr>Maq IMI SEPTIEMBRE_13</vt:lpstr>
      <vt:lpstr>Maq IMI OCTUBRE_13 </vt:lpstr>
      <vt:lpstr>Maq IMI DICIEMBRE_13</vt:lpstr>
      <vt:lpstr>Maq IMI ENERO_14</vt:lpstr>
      <vt:lpstr>Maq IMI FEBRERO_14 </vt:lpstr>
      <vt:lpstr>Maq IMI ABRIL _14 </vt:lpstr>
      <vt:lpstr>Maq IMI MAYO _14 </vt:lpstr>
      <vt:lpstr>Maq IMI JUNIO _14 </vt:lpstr>
      <vt:lpstr>Maq IMI JULIO _14</vt:lpstr>
      <vt:lpstr>Maq IMI AGOSTO _14 </vt:lpstr>
      <vt:lpstr>Maq.02 Marzo15</vt:lpstr>
      <vt:lpstr>INDICADORES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2015-04-09T19:15:52Z</dcterms:modified>
</cp:coreProperties>
</file>